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28800" windowHeight="18000" tabRatio="500" activeTab="2"/>
  </bookViews>
  <sheets>
    <sheet name="All data" sheetId="2" r:id="rId1"/>
    <sheet name="Species abundance" sheetId="4" r:id="rId2"/>
    <sheet name="Biodiversity" sheetId="5" r:id="rId3"/>
    <sheet name="Sheet4" sheetId="3" r:id="rId4"/>
    <sheet name="Sheet5" sheetId="1" r:id="rId5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V3" i="5" l="1"/>
  <c r="U3" i="5"/>
  <c r="T12" i="5"/>
  <c r="T13" i="5"/>
  <c r="T10" i="5"/>
  <c r="T6" i="5"/>
  <c r="T14" i="5"/>
  <c r="T4" i="5"/>
  <c r="T5" i="5"/>
  <c r="T7" i="5"/>
  <c r="T8" i="5"/>
  <c r="T9" i="5"/>
  <c r="T11" i="5"/>
  <c r="T3" i="5"/>
  <c r="Q36" i="5"/>
  <c r="R36" i="5"/>
  <c r="L35" i="5"/>
  <c r="N36" i="5"/>
  <c r="M36" i="5"/>
  <c r="I18" i="5"/>
  <c r="I19" i="5"/>
  <c r="I20" i="5"/>
  <c r="I21" i="5"/>
  <c r="I22" i="5"/>
  <c r="I23" i="5"/>
  <c r="I24" i="5"/>
  <c r="I25" i="5"/>
  <c r="I26" i="5"/>
  <c r="I27" i="5"/>
  <c r="I28" i="5"/>
  <c r="I29" i="5"/>
  <c r="I3" i="5"/>
  <c r="I4" i="5"/>
  <c r="I5" i="5"/>
  <c r="I6" i="5"/>
  <c r="I7" i="5"/>
  <c r="I8" i="5"/>
  <c r="I9" i="5"/>
  <c r="I10" i="5"/>
  <c r="I11" i="5"/>
  <c r="I12" i="5"/>
  <c r="I14" i="5"/>
  <c r="F35" i="5"/>
  <c r="J28" i="5"/>
  <c r="O28" i="5"/>
  <c r="P28" i="5"/>
  <c r="K28" i="5"/>
  <c r="J24" i="5"/>
  <c r="O24" i="5"/>
  <c r="P24" i="5"/>
  <c r="K24" i="5"/>
  <c r="J20" i="5"/>
  <c r="O20" i="5"/>
  <c r="P20" i="5"/>
  <c r="K20" i="5"/>
  <c r="J19" i="5"/>
  <c r="O19" i="5"/>
  <c r="P19" i="5"/>
  <c r="K19" i="5"/>
  <c r="J18" i="5"/>
  <c r="O18" i="5"/>
  <c r="P18" i="5"/>
  <c r="Q18" i="5"/>
  <c r="R18" i="5"/>
  <c r="K18" i="5"/>
  <c r="L18" i="5"/>
  <c r="N18" i="5"/>
  <c r="M18" i="5"/>
  <c r="J12" i="5"/>
  <c r="O12" i="5"/>
  <c r="P12" i="5"/>
  <c r="K12" i="5"/>
  <c r="J11" i="5"/>
  <c r="O11" i="5"/>
  <c r="P11" i="5"/>
  <c r="K11" i="5"/>
  <c r="J10" i="5"/>
  <c r="O10" i="5"/>
  <c r="P10" i="5"/>
  <c r="K10" i="5"/>
  <c r="J9" i="5"/>
  <c r="O9" i="5"/>
  <c r="P9" i="5"/>
  <c r="K9" i="5"/>
  <c r="J8" i="5"/>
  <c r="O8" i="5"/>
  <c r="P8" i="5"/>
  <c r="K8" i="5"/>
  <c r="J7" i="5"/>
  <c r="O7" i="5"/>
  <c r="P7" i="5"/>
  <c r="K7" i="5"/>
  <c r="J6" i="5"/>
  <c r="O6" i="5"/>
  <c r="P6" i="5"/>
  <c r="K6" i="5"/>
  <c r="J5" i="5"/>
  <c r="O5" i="5"/>
  <c r="P5" i="5"/>
  <c r="K5" i="5"/>
  <c r="J4" i="5"/>
  <c r="O4" i="5"/>
  <c r="P4" i="5"/>
  <c r="K4" i="5"/>
  <c r="J3" i="5"/>
  <c r="O3" i="5"/>
  <c r="P3" i="5"/>
  <c r="Q3" i="5"/>
  <c r="R3" i="5"/>
  <c r="K3" i="5"/>
  <c r="L3" i="5"/>
  <c r="N3" i="5"/>
  <c r="M3" i="5"/>
  <c r="J27" i="4"/>
  <c r="K27" i="4"/>
  <c r="L27" i="4"/>
  <c r="J26" i="4"/>
  <c r="K26" i="4"/>
  <c r="L26" i="4"/>
  <c r="J25" i="4"/>
  <c r="K25" i="4"/>
  <c r="L25" i="4"/>
  <c r="J24" i="4"/>
  <c r="K24" i="4"/>
  <c r="L24" i="4"/>
  <c r="J23" i="4"/>
  <c r="K23" i="4"/>
  <c r="L23" i="4"/>
  <c r="J22" i="4"/>
  <c r="K22" i="4"/>
  <c r="L22" i="4"/>
  <c r="J21" i="4"/>
  <c r="K21" i="4"/>
  <c r="L21" i="4"/>
  <c r="J20" i="4"/>
  <c r="K20" i="4"/>
  <c r="L20" i="4"/>
  <c r="J19" i="4"/>
  <c r="K19" i="4"/>
  <c r="L19" i="4"/>
  <c r="J18" i="4"/>
  <c r="K18" i="4"/>
  <c r="L18" i="4"/>
  <c r="J17" i="4"/>
  <c r="K17" i="4"/>
  <c r="L17" i="4"/>
  <c r="J13" i="4"/>
  <c r="K13" i="4"/>
  <c r="L13" i="4"/>
  <c r="J12" i="4"/>
  <c r="K12" i="4"/>
  <c r="L12" i="4"/>
  <c r="J11" i="4"/>
  <c r="K11" i="4"/>
  <c r="L11" i="4"/>
  <c r="J10" i="4"/>
  <c r="K10" i="4"/>
  <c r="L10" i="4"/>
  <c r="J9" i="4"/>
  <c r="K9" i="4"/>
  <c r="L9" i="4"/>
  <c r="J8" i="4"/>
  <c r="K8" i="4"/>
  <c r="L8" i="4"/>
  <c r="J7" i="4"/>
  <c r="K7" i="4"/>
  <c r="L7" i="4"/>
  <c r="J6" i="4"/>
  <c r="K6" i="4"/>
  <c r="L6" i="4"/>
  <c r="J5" i="4"/>
  <c r="K5" i="4"/>
  <c r="L5" i="4"/>
  <c r="J4" i="4"/>
  <c r="K4" i="4"/>
  <c r="L4" i="4"/>
  <c r="J3" i="4"/>
  <c r="K3" i="4"/>
  <c r="L3" i="4"/>
  <c r="D14" i="3"/>
  <c r="C14" i="3"/>
</calcChain>
</file>

<file path=xl/sharedStrings.xml><?xml version="1.0" encoding="utf-8"?>
<sst xmlns="http://schemas.openxmlformats.org/spreadsheetml/2006/main" count="405" uniqueCount="89">
  <si>
    <t>Date</t>
  </si>
  <si>
    <t>millrace</t>
  </si>
  <si>
    <t>Organism</t>
  </si>
  <si>
    <t>classification</t>
  </si>
  <si>
    <t>class/order/family</t>
  </si>
  <si>
    <t>Site</t>
  </si>
  <si>
    <t>Abundance</t>
  </si>
  <si>
    <t>river</t>
  </si>
  <si>
    <t>Case-making caddisfly</t>
  </si>
  <si>
    <t>Trichoptera</t>
  </si>
  <si>
    <t>midge</t>
  </si>
  <si>
    <t>diptera</t>
  </si>
  <si>
    <t>millrace pond</t>
  </si>
  <si>
    <t>mite</t>
  </si>
  <si>
    <t>Trombidiformes</t>
  </si>
  <si>
    <t>segmented worm</t>
  </si>
  <si>
    <t>Oligochaeta</t>
  </si>
  <si>
    <t>Giant snail</t>
  </si>
  <si>
    <t>Viviparidae</t>
  </si>
  <si>
    <t>Leech</t>
  </si>
  <si>
    <t>Daphnia</t>
  </si>
  <si>
    <t>Hirudinea</t>
  </si>
  <si>
    <t>Mayfly</t>
  </si>
  <si>
    <t>Ephemeroptera</t>
  </si>
  <si>
    <t>Midge</t>
  </si>
  <si>
    <t>Diptera</t>
  </si>
  <si>
    <t>Mite</t>
  </si>
  <si>
    <t>Pea clam</t>
  </si>
  <si>
    <t>Sphaeriidae</t>
  </si>
  <si>
    <t>Millrace pond</t>
  </si>
  <si>
    <t>River pond</t>
  </si>
  <si>
    <t>Scud</t>
  </si>
  <si>
    <t>Amphipoda</t>
  </si>
  <si>
    <t>Segmented worm</t>
  </si>
  <si>
    <t>Snail</t>
  </si>
  <si>
    <t>Gastropoda</t>
  </si>
  <si>
    <t>Water beetle</t>
  </si>
  <si>
    <t>Hemiptera</t>
  </si>
  <si>
    <t>total</t>
  </si>
  <si>
    <t>snail</t>
  </si>
  <si>
    <t>clam</t>
  </si>
  <si>
    <t>scud</t>
  </si>
  <si>
    <t>water beetle?</t>
  </si>
  <si>
    <t>Copepod</t>
  </si>
  <si>
    <t>Copepoda</t>
  </si>
  <si>
    <t>Red midge</t>
  </si>
  <si>
    <t>pea clam</t>
  </si>
  <si>
    <t>case-making caddisfly</t>
  </si>
  <si>
    <t>leech</t>
  </si>
  <si>
    <t>?</t>
  </si>
  <si>
    <t>Pi</t>
  </si>
  <si>
    <t>Pi^2</t>
  </si>
  <si>
    <t>D=sum(Pi2)</t>
  </si>
  <si>
    <t>1-D</t>
  </si>
  <si>
    <t>1/D</t>
  </si>
  <si>
    <t>ln(Pi)</t>
  </si>
  <si>
    <t>Pi*ln(Pi)</t>
  </si>
  <si>
    <t>H</t>
  </si>
  <si>
    <t>E = H/ln(S)</t>
  </si>
  <si>
    <t>STdev</t>
  </si>
  <si>
    <t>sqrt n</t>
  </si>
  <si>
    <t>Standard error</t>
  </si>
  <si>
    <t>100+</t>
  </si>
  <si>
    <t>river pond</t>
  </si>
  <si>
    <t>millrace total:</t>
  </si>
  <si>
    <t>Fish</t>
  </si>
  <si>
    <t>Western mosquitofish</t>
  </si>
  <si>
    <t>Gambusia affinis</t>
  </si>
  <si>
    <t>yes</t>
  </si>
  <si>
    <t>Threespine stickleback</t>
  </si>
  <si>
    <t>Gasterosteus aculeatus</t>
  </si>
  <si>
    <t>Richness (S):</t>
  </si>
  <si>
    <t>river total:</t>
  </si>
  <si>
    <t>Theoretical min &amp; max values</t>
  </si>
  <si>
    <t># observations</t>
  </si>
  <si>
    <t># catagories</t>
  </si>
  <si>
    <t>E</t>
  </si>
  <si>
    <t>min</t>
  </si>
  <si>
    <t>max</t>
  </si>
  <si>
    <t>tolerant</t>
  </si>
  <si>
    <t>very tolerant</t>
  </si>
  <si>
    <t>very sensitive</t>
  </si>
  <si>
    <t>sensitive</t>
  </si>
  <si>
    <t>D</t>
  </si>
  <si>
    <t>n(n-1)</t>
  </si>
  <si>
    <t>Simpson's index (D)</t>
  </si>
  <si>
    <t>Simpson's index of diversity (1-D)</t>
  </si>
  <si>
    <t>Shannon index (H)</t>
  </si>
  <si>
    <t xml:space="preserve">Evenness 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</si>
</sst>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00"/>
  </numFmts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222222"/>
      <name val="Arial"/>
    </font>
    <font>
      <i/>
      <sz val="10"/>
      <name val="Arial"/>
    </font>
    <font>
      <sz val="10"/>
      <color rgb="FFCC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1" fillId="0" borderId="2" xfId="0" applyFont="1" applyBorder="1" applyAlignment="1"/>
    <xf numFmtId="0" fontId="3" fillId="2" borderId="0" xfId="0" applyFont="1" applyFill="1" applyAlignment="1">
      <alignment horizontal="left"/>
    </xf>
    <xf numFmtId="0" fontId="2" fillId="0" borderId="3" xfId="0" applyFont="1" applyBorder="1" applyAlignment="1"/>
    <xf numFmtId="0" fontId="4" fillId="0" borderId="0" xfId="0" applyFont="1" applyAlignment="1"/>
    <xf numFmtId="0" fontId="2" fillId="0" borderId="4" xfId="0" applyFont="1" applyBorder="1" applyAlignment="1"/>
    <xf numFmtId="14" fontId="2" fillId="0" borderId="0" xfId="0" applyNumberFormat="1" applyFont="1" applyAlignment="1"/>
    <xf numFmtId="0" fontId="2" fillId="0" borderId="4" xfId="0" applyFont="1" applyBorder="1" applyAlignment="1"/>
    <xf numFmtId="0" fontId="3" fillId="2" borderId="4" xfId="0" applyFont="1" applyFill="1" applyBorder="1" applyAlignment="1">
      <alignment horizontal="left"/>
    </xf>
    <xf numFmtId="0" fontId="2" fillId="0" borderId="5" xfId="0" applyFont="1" applyBorder="1" applyAlignment="1"/>
    <xf numFmtId="0" fontId="2" fillId="0" borderId="6" xfId="0" applyFont="1" applyBorder="1" applyAlignment="1"/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1" fillId="0" borderId="0" xfId="0" applyFont="1" applyAlignment="1">
      <alignment horizontal="center"/>
    </xf>
    <xf numFmtId="0" fontId="2" fillId="0" borderId="8" xfId="0" applyFont="1" applyBorder="1" applyAlignment="1"/>
    <xf numFmtId="0" fontId="1" fillId="0" borderId="0" xfId="0" applyFont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5" fillId="0" borderId="0" xfId="0" applyFont="1" applyAlignment="1"/>
    <xf numFmtId="0" fontId="2" fillId="0" borderId="6" xfId="0" applyFont="1" applyBorder="1"/>
    <xf numFmtId="0" fontId="2" fillId="3" borderId="0" xfId="0" applyFont="1" applyFill="1" applyAlignment="1"/>
    <xf numFmtId="0" fontId="2" fillId="3" borderId="0" xfId="0" applyFont="1" applyFill="1"/>
    <xf numFmtId="0" fontId="2" fillId="0" borderId="9" xfId="0" applyFont="1" applyBorder="1" applyAlignment="1"/>
    <xf numFmtId="0" fontId="2" fillId="0" borderId="9" xfId="0" applyFont="1" applyBorder="1"/>
    <xf numFmtId="0" fontId="2" fillId="4" borderId="3" xfId="0" applyFont="1" applyFill="1" applyBorder="1" applyAlignment="1"/>
    <xf numFmtId="0" fontId="2" fillId="4" borderId="0" xfId="0" applyFont="1" applyFill="1" applyAlignment="1"/>
    <xf numFmtId="0" fontId="2" fillId="4" borderId="0" xfId="0" applyFont="1" applyFill="1"/>
    <xf numFmtId="0" fontId="2" fillId="4" borderId="5" xfId="0" applyFont="1" applyFill="1" applyBorder="1" applyAlignment="1"/>
    <xf numFmtId="0" fontId="2" fillId="4" borderId="11" xfId="0" applyFont="1" applyFill="1" applyBorder="1" applyAlignment="1"/>
    <xf numFmtId="0" fontId="2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1" fillId="4" borderId="18" xfId="0" applyFont="1" applyFill="1" applyBorder="1" applyAlignment="1">
      <alignment horizontal="center"/>
    </xf>
    <xf numFmtId="165" fontId="0" fillId="0" borderId="0" xfId="0" applyNumberFormat="1" applyFont="1" applyAlignment="1"/>
    <xf numFmtId="165" fontId="2" fillId="0" borderId="0" xfId="0" applyNumberFormat="1" applyFont="1" applyAlignment="1">
      <alignment vertical="center"/>
    </xf>
    <xf numFmtId="1" fontId="0" fillId="0" borderId="0" xfId="0" applyNumberFormat="1" applyFont="1" applyAlignment="1"/>
    <xf numFmtId="165" fontId="2" fillId="0" borderId="0" xfId="0" applyNumberFormat="1" applyFont="1" applyAlignment="1"/>
    <xf numFmtId="165" fontId="2" fillId="0" borderId="16" xfId="0" applyNumberFormat="1" applyFont="1" applyBorder="1" applyAlignment="1"/>
    <xf numFmtId="165" fontId="2" fillId="0" borderId="11" xfId="0" applyNumberFormat="1" applyFont="1" applyBorder="1"/>
    <xf numFmtId="165" fontId="2" fillId="0" borderId="17" xfId="0" applyNumberFormat="1" applyFont="1" applyBorder="1"/>
    <xf numFmtId="0" fontId="0" fillId="0" borderId="20" xfId="0" applyFont="1" applyBorder="1" applyAlignment="1"/>
    <xf numFmtId="0" fontId="0" fillId="0" borderId="0" xfId="0" applyFont="1" applyBorder="1" applyAlignment="1"/>
    <xf numFmtId="0" fontId="0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14" fontId="2" fillId="0" borderId="7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2" xfId="0" applyFont="1" applyBorder="1"/>
    <xf numFmtId="0" fontId="0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 applyFont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A4D05B"/>
      <color rgb="FFB34600"/>
      <color rgb="FF941100"/>
      <color rgb="FF9C131F"/>
      <color rgb="FFE01900"/>
      <color rgb="FFE54937"/>
      <color rgb="FF9C1E32"/>
      <color rgb="FF9C3F37"/>
      <color rgb="FF9C0001"/>
      <color rgb="FFE55F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Relative abundance of species between the millrace and river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699881386109"/>
          <c:y val="0.105797473060841"/>
          <c:w val="0.849278049638251"/>
          <c:h val="0.7281607773989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'Species abundance'!$C$34</c:f>
              <c:strCache>
                <c:ptCount val="1"/>
                <c:pt idx="0">
                  <c:v>millrace pond</c:v>
                </c:pt>
              </c:strCache>
            </c:strRef>
          </c:tx>
          <c:spPr>
            <a:solidFill>
              <a:srgbClr val="8EDA5C"/>
            </a:solidFill>
          </c:spPr>
          <c:invertIfNegative val="1"/>
          <c:errBars>
            <c:errBarType val="both"/>
            <c:errValType val="cust"/>
            <c:noEndCap val="0"/>
            <c:plus>
              <c:numRef>
                <c:f>'Species abundance'!$L$3:$L$13</c:f>
                <c:numCache>
                  <c:formatCode>General</c:formatCode>
                  <c:ptCount val="11"/>
                  <c:pt idx="0">
                    <c:v>0.666666666666667</c:v>
                  </c:pt>
                  <c:pt idx="1">
                    <c:v>0.333333333333333</c:v>
                  </c:pt>
                  <c:pt idx="2">
                    <c:v>3.333333333333333</c:v>
                  </c:pt>
                  <c:pt idx="3">
                    <c:v>0.333333333333333</c:v>
                  </c:pt>
                  <c:pt idx="4">
                    <c:v>0.666666666666667</c:v>
                  </c:pt>
                  <c:pt idx="5">
                    <c:v>1.732050807568877</c:v>
                  </c:pt>
                  <c:pt idx="6">
                    <c:v>0.333333333333333</c:v>
                  </c:pt>
                  <c:pt idx="7">
                    <c:v>0.333333333333333</c:v>
                  </c:pt>
                  <c:pt idx="8">
                    <c:v>0.666666666666667</c:v>
                  </c:pt>
                  <c:pt idx="9">
                    <c:v>0.333333333333333</c:v>
                  </c:pt>
                  <c:pt idx="10">
                    <c:v>0.0</c:v>
                  </c:pt>
                </c:numCache>
              </c:numRef>
            </c:plus>
            <c:minus>
              <c:numRef>
                <c:f>'Species abundance'!$L$3:$L$13</c:f>
                <c:numCache>
                  <c:formatCode>General</c:formatCode>
                  <c:ptCount val="11"/>
                  <c:pt idx="0">
                    <c:v>0.666666666666667</c:v>
                  </c:pt>
                  <c:pt idx="1">
                    <c:v>0.333333333333333</c:v>
                  </c:pt>
                  <c:pt idx="2">
                    <c:v>3.333333333333333</c:v>
                  </c:pt>
                  <c:pt idx="3">
                    <c:v>0.333333333333333</c:v>
                  </c:pt>
                  <c:pt idx="4">
                    <c:v>0.666666666666667</c:v>
                  </c:pt>
                  <c:pt idx="5">
                    <c:v>1.732050807568877</c:v>
                  </c:pt>
                  <c:pt idx="6">
                    <c:v>0.333333333333333</c:v>
                  </c:pt>
                  <c:pt idx="7">
                    <c:v>0.333333333333333</c:v>
                  </c:pt>
                  <c:pt idx="8">
                    <c:v>0.666666666666667</c:v>
                  </c:pt>
                  <c:pt idx="9">
                    <c:v>0.333333333333333</c:v>
                  </c:pt>
                  <c:pt idx="10">
                    <c:v>0.0</c:v>
                  </c:pt>
                </c:numCache>
              </c:numRef>
            </c:minus>
          </c:errBars>
          <c:cat>
            <c:strRef>
              <c:f>'Species abundance'!$B$35:$B$45</c:f>
              <c:strCache>
                <c:ptCount val="11"/>
                <c:pt idx="0">
                  <c:v>Diptera</c:v>
                </c:pt>
                <c:pt idx="1">
                  <c:v>Trombidiformes</c:v>
                </c:pt>
                <c:pt idx="2">
                  <c:v>Oligochaeta</c:v>
                </c:pt>
                <c:pt idx="3">
                  <c:v>Gastropoda</c:v>
                </c:pt>
                <c:pt idx="4">
                  <c:v>Viviparidae</c:v>
                </c:pt>
                <c:pt idx="5">
                  <c:v>Sphaeriidae</c:v>
                </c:pt>
                <c:pt idx="6">
                  <c:v>Amphipoda</c:v>
                </c:pt>
                <c:pt idx="7">
                  <c:v>Hemiptera</c:v>
                </c:pt>
                <c:pt idx="8">
                  <c:v>Trichoptera</c:v>
                </c:pt>
                <c:pt idx="9">
                  <c:v>Hirudinea</c:v>
                </c:pt>
                <c:pt idx="10">
                  <c:v>Ephemeroptera</c:v>
                </c:pt>
              </c:strCache>
            </c:strRef>
          </c:cat>
          <c:val>
            <c:numRef>
              <c:f>'Species abundance'!$C$35:$C$45</c:f>
              <c:numCache>
                <c:formatCode>General</c:formatCode>
                <c:ptCount val="11"/>
                <c:pt idx="0">
                  <c:v>8.0</c:v>
                </c:pt>
                <c:pt idx="1">
                  <c:v>2.0</c:v>
                </c:pt>
                <c:pt idx="2">
                  <c:v>10.0</c:v>
                </c:pt>
                <c:pt idx="3">
                  <c:v>1.0</c:v>
                </c:pt>
                <c:pt idx="4">
                  <c:v>2.0</c:v>
                </c:pt>
                <c:pt idx="5">
                  <c:v>9.0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1.0</c:v>
                </c:pt>
                <c:pt idx="10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'Species abundance'!$D$34</c:f>
              <c:strCache>
                <c:ptCount val="1"/>
                <c:pt idx="0">
                  <c:v>river pond</c:v>
                </c:pt>
              </c:strCache>
            </c:strRef>
          </c:tx>
          <c:spPr>
            <a:solidFill>
              <a:srgbClr val="5B6DFF"/>
            </a:solidFill>
          </c:spPr>
          <c:invertIfNegative val="1"/>
          <c:errBars>
            <c:errBarType val="both"/>
            <c:errValType val="cust"/>
            <c:noEndCap val="0"/>
            <c:plus>
              <c:numRef>
                <c:f>'Species abundance'!$L$17:$L$27</c:f>
                <c:numCache>
                  <c:formatCode>General</c:formatCode>
                  <c:ptCount val="11"/>
                  <c:pt idx="0">
                    <c:v>0.666666666666667</c:v>
                  </c:pt>
                  <c:pt idx="1">
                    <c:v>0.333333333333333</c:v>
                  </c:pt>
                  <c:pt idx="2">
                    <c:v>9.351173426070359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0.577350269189626</c:v>
                  </c:pt>
                </c:numCache>
              </c:numRef>
            </c:plus>
            <c:minus>
              <c:numRef>
                <c:f>'Species abundance'!$L$17:$L$27</c:f>
                <c:numCache>
                  <c:formatCode>General</c:formatCode>
                  <c:ptCount val="11"/>
                  <c:pt idx="0">
                    <c:v>0.666666666666667</c:v>
                  </c:pt>
                  <c:pt idx="1">
                    <c:v>0.333333333333333</c:v>
                  </c:pt>
                  <c:pt idx="2">
                    <c:v>9.351173426070359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0.577350269189626</c:v>
                  </c:pt>
                </c:numCache>
              </c:numRef>
            </c:minus>
          </c:errBars>
          <c:cat>
            <c:strRef>
              <c:f>'Species abundance'!$B$35:$B$45</c:f>
              <c:strCache>
                <c:ptCount val="11"/>
                <c:pt idx="0">
                  <c:v>Diptera</c:v>
                </c:pt>
                <c:pt idx="1">
                  <c:v>Trombidiformes</c:v>
                </c:pt>
                <c:pt idx="2">
                  <c:v>Oligochaeta</c:v>
                </c:pt>
                <c:pt idx="3">
                  <c:v>Gastropoda</c:v>
                </c:pt>
                <c:pt idx="4">
                  <c:v>Viviparidae</c:v>
                </c:pt>
                <c:pt idx="5">
                  <c:v>Sphaeriidae</c:v>
                </c:pt>
                <c:pt idx="6">
                  <c:v>Amphipoda</c:v>
                </c:pt>
                <c:pt idx="7">
                  <c:v>Hemiptera</c:v>
                </c:pt>
                <c:pt idx="8">
                  <c:v>Trichoptera</c:v>
                </c:pt>
                <c:pt idx="9">
                  <c:v>Hirudinea</c:v>
                </c:pt>
                <c:pt idx="10">
                  <c:v>Ephemeroptera</c:v>
                </c:pt>
              </c:strCache>
            </c:strRef>
          </c:cat>
          <c:val>
            <c:numRef>
              <c:f>'Species abundance'!$D$35:$D$45</c:f>
              <c:numCache>
                <c:formatCode>General</c:formatCode>
                <c:ptCount val="11"/>
                <c:pt idx="0">
                  <c:v>4.0</c:v>
                </c:pt>
                <c:pt idx="1">
                  <c:v>1.0</c:v>
                </c:pt>
                <c:pt idx="2">
                  <c:v>34.0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3.0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9.0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61578904"/>
        <c:axId val="-2118826184"/>
      </c:barChart>
      <c:catAx>
        <c:axId val="20615789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50"/>
            </a:pPr>
            <a:endParaRPr lang="en-US"/>
          </a:p>
        </c:txPr>
        <c:crossAx val="-2118826184"/>
        <c:crosses val="autoZero"/>
        <c:auto val="1"/>
        <c:lblAlgn val="ctr"/>
        <c:lblOffset val="100"/>
        <c:noMultiLvlLbl val="1"/>
      </c:catAx>
      <c:valAx>
        <c:axId val="-2118826184"/>
        <c:scaling>
          <c:orientation val="minMax"/>
          <c:max val="4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Number</a:t>
                </a:r>
                <a:r>
                  <a:rPr lang="en-US" sz="1100" baseline="0"/>
                  <a:t> of individuals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0165620563041132"/>
              <c:y val="0.349319869409587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100"/>
            </a:pPr>
            <a:endParaRPr lang="en-US"/>
          </a:p>
        </c:txPr>
        <c:crossAx val="2061578904"/>
        <c:crosses val="autoZero"/>
        <c:crossBetween val="between"/>
      </c:valAx>
      <c:spPr>
        <a:noFill/>
        <a:ln>
          <a:solidFill>
            <a:srgbClr val="B7B7B7"/>
          </a:solidFill>
        </a:ln>
      </c:spPr>
    </c:plotArea>
    <c:legend>
      <c:legendPos val="r"/>
      <c:layout>
        <c:manualLayout>
          <c:xMode val="edge"/>
          <c:yMode val="edge"/>
          <c:x val="0.668626806008716"/>
          <c:y val="0.229994871964534"/>
          <c:w val="0.169159429157815"/>
          <c:h val="0.139616141732283"/>
        </c:manualLayout>
      </c:layout>
      <c:overlay val="0"/>
      <c:spPr>
        <a:solidFill>
          <a:schemeClr val="bg1"/>
        </a:solidFill>
        <a:ln>
          <a:solidFill>
            <a:schemeClr val="accent1">
              <a:alpha val="55000"/>
            </a:schemeClr>
          </a:solidFill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Millrace Pond Richness</a:t>
            </a:r>
          </a:p>
        </c:rich>
      </c:tx>
      <c:layout>
        <c:manualLayout>
          <c:xMode val="edge"/>
          <c:yMode val="edge"/>
          <c:x val="0.25876953258291"/>
          <c:y val="0.0222868795209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3305441163139"/>
          <c:y val="0.21702375395285"/>
          <c:w val="0.628214721158087"/>
          <c:h val="0.676453078221682"/>
        </c:manualLayout>
      </c:layout>
      <c:pieChart>
        <c:varyColors val="1"/>
        <c:ser>
          <c:idx val="0"/>
          <c:order val="0"/>
          <c:tx>
            <c:strRef>
              <c:f>'Species abundance'!$B$51</c:f>
              <c:strCache>
                <c:ptCount val="1"/>
                <c:pt idx="0">
                  <c:v>millrace pond</c:v>
                </c:pt>
              </c:strCache>
            </c:strRef>
          </c:tx>
          <c:dPt>
            <c:idx val="0"/>
            <c:bubble3D val="0"/>
            <c:spPr>
              <a:solidFill>
                <a:srgbClr val="FF0000">
                  <a:alpha val="81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B346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0581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E019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9C131F">
                  <a:alpha val="96863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FFEB08">
                  <a:alpha val="79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BBDC7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941100">
                  <a:alpha val="85098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155231895469042"/>
                  <c:y val="-0.011143439760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258719825781736"/>
                  <c:y val="-0.0362161792216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81103878047214"/>
                  <c:y val="-0.03064445934136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03487930312694"/>
                  <c:y val="-0.005571719880247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"/>
                  <c:y val="0.011143439760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07368727699421"/>
                  <c:y val="-0.01114322040144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141057308479"/>
                      <c:h val="0.0807063624653851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0155231895469042"/>
                  <c:y val="0.011143439760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32847843203563"/>
                  <c:y val="0.02228687952099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7157100640861E-17"/>
                  <c:y val="0.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00517439651563472"/>
                  <c:y val="-0.01392929970061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'Species abundance'!$A$52:$A$62</c:f>
              <c:strCache>
                <c:ptCount val="11"/>
                <c:pt idx="0">
                  <c:v>Amphipoda</c:v>
                </c:pt>
                <c:pt idx="1">
                  <c:v>Diptera</c:v>
                </c:pt>
                <c:pt idx="2">
                  <c:v>Ephemeroptera</c:v>
                </c:pt>
                <c:pt idx="3">
                  <c:v>Gastropoda</c:v>
                </c:pt>
                <c:pt idx="4">
                  <c:v>Hemiptera</c:v>
                </c:pt>
                <c:pt idx="5">
                  <c:v>Hirudinea</c:v>
                </c:pt>
                <c:pt idx="6">
                  <c:v>Oligochaeta</c:v>
                </c:pt>
                <c:pt idx="7">
                  <c:v>Sphaeriidae</c:v>
                </c:pt>
                <c:pt idx="8">
                  <c:v>Trichoptera</c:v>
                </c:pt>
                <c:pt idx="9">
                  <c:v>Trombidiformes</c:v>
                </c:pt>
                <c:pt idx="10">
                  <c:v>Viviparidae</c:v>
                </c:pt>
              </c:strCache>
            </c:strRef>
          </c:cat>
          <c:val>
            <c:numRef>
              <c:f>'Species abundance'!$B$52:$B$62</c:f>
              <c:numCache>
                <c:formatCode>General</c:formatCode>
                <c:ptCount val="11"/>
                <c:pt idx="0">
                  <c:v>2.0</c:v>
                </c:pt>
                <c:pt idx="1">
                  <c:v>8.0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10.0</c:v>
                </c:pt>
                <c:pt idx="7">
                  <c:v>9.0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'Species abundance'!$C$51</c:f>
              <c:strCache>
                <c:ptCount val="1"/>
                <c:pt idx="0">
                  <c:v>river pond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>
                  <a:shade val="8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tint val="8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2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2">
                  <a:tint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'Species abundance'!$A$52:$A$62</c:f>
              <c:strCache>
                <c:ptCount val="11"/>
                <c:pt idx="0">
                  <c:v>Amphipoda</c:v>
                </c:pt>
                <c:pt idx="1">
                  <c:v>Diptera</c:v>
                </c:pt>
                <c:pt idx="2">
                  <c:v>Ephemeroptera</c:v>
                </c:pt>
                <c:pt idx="3">
                  <c:v>Gastropoda</c:v>
                </c:pt>
                <c:pt idx="4">
                  <c:v>Hemiptera</c:v>
                </c:pt>
                <c:pt idx="5">
                  <c:v>Hirudinea</c:v>
                </c:pt>
                <c:pt idx="6">
                  <c:v>Oligochaeta</c:v>
                </c:pt>
                <c:pt idx="7">
                  <c:v>Sphaeriidae</c:v>
                </c:pt>
                <c:pt idx="8">
                  <c:v>Trichoptera</c:v>
                </c:pt>
                <c:pt idx="9">
                  <c:v>Trombidiformes</c:v>
                </c:pt>
                <c:pt idx="10">
                  <c:v>Viviparidae</c:v>
                </c:pt>
              </c:strCache>
            </c:strRef>
          </c:cat>
          <c:val>
            <c:numRef>
              <c:f>'Species abundance'!$C$52:$C$62</c:f>
              <c:numCache>
                <c:formatCode>General</c:formatCode>
                <c:ptCount val="11"/>
                <c:pt idx="0">
                  <c:v>3.0</c:v>
                </c:pt>
                <c:pt idx="1">
                  <c:v>4.0</c:v>
                </c:pt>
                <c:pt idx="2">
                  <c:v>9.0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34.0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River Pond Richness</a:t>
            </a:r>
          </a:p>
        </c:rich>
      </c:tx>
      <c:layout>
        <c:manualLayout>
          <c:xMode val="edge"/>
          <c:yMode val="edge"/>
          <c:x val="0.255406976744186"/>
          <c:y val="0.027901785714285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847830067753"/>
          <c:y val="0.228002847300337"/>
          <c:w val="0.6983045687603"/>
          <c:h val="0.670247688765467"/>
        </c:manualLayout>
      </c:layout>
      <c:pieChart>
        <c:varyColors val="1"/>
        <c:ser>
          <c:idx val="0"/>
          <c:order val="0"/>
          <c:tx>
            <c:strRef>
              <c:f>'Species abundance'!$C$51</c:f>
              <c:strCache>
                <c:ptCount val="1"/>
                <c:pt idx="0">
                  <c:v>river pond</c:v>
                </c:pt>
              </c:strCache>
            </c:strRef>
          </c:tx>
          <c:dPt>
            <c:idx val="0"/>
            <c:bubble3D val="0"/>
            <c:spPr>
              <a:solidFill>
                <a:srgbClr val="FF0000">
                  <a:alpha val="79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B346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9411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A4D05B">
                  <a:alpha val="8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0166056306640915"/>
                  <c:y val="-0.01566800353226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96329173475957"/>
                  <c:y val="-0.01567030318640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2105983747224"/>
                  <c:y val="-0.1323052316777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114816957122"/>
                      <c:h val="0.0817757009345794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217639776160055"/>
                  <c:y val="-0.011420542350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18166320011885"/>
                  <c:y val="0.02441335823092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37106918239"/>
                      <c:h val="0.10500887666495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'Species abundance'!$A$52:$A$62</c:f>
              <c:strCache>
                <c:ptCount val="11"/>
                <c:pt idx="0">
                  <c:v>Amphipoda</c:v>
                </c:pt>
                <c:pt idx="1">
                  <c:v>Diptera</c:v>
                </c:pt>
                <c:pt idx="2">
                  <c:v>Ephemeroptera</c:v>
                </c:pt>
                <c:pt idx="3">
                  <c:v>Gastropoda</c:v>
                </c:pt>
                <c:pt idx="4">
                  <c:v>Hemiptera</c:v>
                </c:pt>
                <c:pt idx="5">
                  <c:v>Hirudinea</c:v>
                </c:pt>
                <c:pt idx="6">
                  <c:v>Oligochaeta</c:v>
                </c:pt>
                <c:pt idx="7">
                  <c:v>Sphaeriidae</c:v>
                </c:pt>
                <c:pt idx="8">
                  <c:v>Trichoptera</c:v>
                </c:pt>
                <c:pt idx="9">
                  <c:v>Trombidiformes</c:v>
                </c:pt>
                <c:pt idx="10">
                  <c:v>Viviparidae</c:v>
                </c:pt>
              </c:strCache>
            </c:strRef>
          </c:cat>
          <c:val>
            <c:numRef>
              <c:f>'Species abundance'!$C$52:$C$62</c:f>
              <c:numCache>
                <c:formatCode>General</c:formatCode>
                <c:ptCount val="11"/>
                <c:pt idx="0">
                  <c:v>3.0</c:v>
                </c:pt>
                <c:pt idx="1">
                  <c:v>4.0</c:v>
                </c:pt>
                <c:pt idx="2">
                  <c:v>9.0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34.0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683825</xdr:colOff>
      <xdr:row>30</xdr:row>
      <xdr:rowOff>53622</xdr:rowOff>
    </xdr:from>
    <xdr:to>
      <xdr:col>10</xdr:col>
      <xdr:colOff>978464</xdr:colOff>
      <xdr:row>59</xdr:row>
      <xdr:rowOff>100188</xdr:rowOff>
    </xdr:to>
    <xdr:graphicFrame macro="">
      <xdr:nvGraphicFramePr>
        <xdr:cNvPr id="2" name="Chart 1" title="Relative abundanc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731520</xdr:colOff>
      <xdr:row>63</xdr:row>
      <xdr:rowOff>155504</xdr:rowOff>
    </xdr:from>
    <xdr:to>
      <xdr:col>4</xdr:col>
      <xdr:colOff>204705</xdr:colOff>
      <xdr:row>87</xdr:row>
      <xdr:rowOff>81280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365760</xdr:colOff>
      <xdr:row>63</xdr:row>
      <xdr:rowOff>152400</xdr:rowOff>
    </xdr:from>
    <xdr:to>
      <xdr:col>8</xdr:col>
      <xdr:colOff>690880</xdr:colOff>
      <xdr:row>88</xdr:row>
      <xdr:rowOff>81280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C63" sqref="C63"/>
    </sheetView>
  </sheetViews>
  <sheetFormatPr baseColWidth="10" defaultColWidth="14.5" defaultRowHeight="15.75" customHeight="1" x14ac:dyDescent="0"/>
  <cols>
    <col min="2" max="2" width="21.6640625" customWidth="1"/>
  </cols>
  <sheetData>
    <row r="1" spans="1:9" ht="15.75" customHeight="1">
      <c r="A1" s="1" t="s">
        <v>0</v>
      </c>
      <c r="B1" s="1" t="s">
        <v>2</v>
      </c>
      <c r="C1" s="6" t="s">
        <v>3</v>
      </c>
      <c r="D1" s="6" t="s">
        <v>29</v>
      </c>
      <c r="E1" s="6" t="s">
        <v>30</v>
      </c>
    </row>
    <row r="2" spans="1:9" ht="15.75" customHeight="1">
      <c r="A2" s="56">
        <v>42846</v>
      </c>
      <c r="B2" s="8" t="s">
        <v>8</v>
      </c>
      <c r="C2" s="10" t="s">
        <v>9</v>
      </c>
      <c r="D2" s="12">
        <v>0</v>
      </c>
      <c r="E2" s="12"/>
    </row>
    <row r="3" spans="1:9" ht="15.75" customHeight="1">
      <c r="A3" s="57"/>
      <c r="B3" s="8" t="s">
        <v>43</v>
      </c>
      <c r="C3" s="12" t="s">
        <v>44</v>
      </c>
      <c r="D3" s="12">
        <v>1</v>
      </c>
      <c r="E3" s="12"/>
    </row>
    <row r="4" spans="1:9" ht="15.75" customHeight="1">
      <c r="A4" s="57"/>
      <c r="B4" s="8" t="s">
        <v>17</v>
      </c>
      <c r="C4" s="12" t="s">
        <v>18</v>
      </c>
      <c r="D4" s="12">
        <v>0</v>
      </c>
      <c r="E4" s="12"/>
    </row>
    <row r="5" spans="1:9" ht="15.75" customHeight="1">
      <c r="A5" s="57"/>
      <c r="B5" s="8" t="s">
        <v>19</v>
      </c>
      <c r="C5" s="12" t="s">
        <v>21</v>
      </c>
      <c r="D5" s="12">
        <v>0</v>
      </c>
      <c r="E5" s="12"/>
    </row>
    <row r="6" spans="1:9" ht="15.75" customHeight="1">
      <c r="A6" s="57"/>
      <c r="B6" s="8" t="s">
        <v>22</v>
      </c>
      <c r="C6" s="10" t="s">
        <v>23</v>
      </c>
      <c r="D6" s="12">
        <v>0</v>
      </c>
      <c r="E6" s="12"/>
    </row>
    <row r="7" spans="1:9" ht="15.75" customHeight="1">
      <c r="A7" s="57"/>
      <c r="B7" s="8" t="s">
        <v>24</v>
      </c>
      <c r="C7" s="12" t="s">
        <v>25</v>
      </c>
      <c r="D7" s="12">
        <v>2</v>
      </c>
      <c r="E7" s="12"/>
    </row>
    <row r="8" spans="1:9" ht="15.75" customHeight="1">
      <c r="A8" s="57"/>
      <c r="B8" s="8" t="s">
        <v>26</v>
      </c>
      <c r="C8" s="12" t="s">
        <v>14</v>
      </c>
      <c r="D8" s="12">
        <v>1</v>
      </c>
      <c r="E8" s="12"/>
    </row>
    <row r="9" spans="1:9" ht="15.75" customHeight="1">
      <c r="A9" s="57"/>
      <c r="B9" s="8" t="s">
        <v>27</v>
      </c>
      <c r="C9" s="13" t="s">
        <v>28</v>
      </c>
      <c r="D9" s="12">
        <v>0</v>
      </c>
      <c r="E9" s="12"/>
      <c r="H9" s="3"/>
      <c r="I9" s="3"/>
    </row>
    <row r="10" spans="1:9" ht="15.75" customHeight="1">
      <c r="A10" s="57"/>
      <c r="B10" s="8" t="s">
        <v>31</v>
      </c>
      <c r="C10" s="12" t="s">
        <v>32</v>
      </c>
      <c r="D10" s="12">
        <v>0</v>
      </c>
      <c r="E10" s="12"/>
      <c r="H10" s="3"/>
      <c r="I10" s="3"/>
    </row>
    <row r="11" spans="1:9" ht="15.75" customHeight="1">
      <c r="A11" s="57"/>
      <c r="B11" s="8" t="s">
        <v>33</v>
      </c>
      <c r="C11" s="12" t="s">
        <v>16</v>
      </c>
      <c r="D11" s="12">
        <v>10</v>
      </c>
      <c r="E11" s="12"/>
      <c r="H11" s="3"/>
      <c r="I11" s="3"/>
    </row>
    <row r="12" spans="1:9" ht="15.75" customHeight="1">
      <c r="A12" s="57"/>
      <c r="B12" s="8" t="s">
        <v>34</v>
      </c>
      <c r="C12" s="12" t="s">
        <v>35</v>
      </c>
      <c r="D12" s="12">
        <v>1</v>
      </c>
      <c r="E12" s="12"/>
      <c r="H12" s="9"/>
      <c r="I12" s="9"/>
    </row>
    <row r="13" spans="1:9" ht="15.75" customHeight="1">
      <c r="A13" s="58"/>
      <c r="B13" s="14" t="s">
        <v>36</v>
      </c>
      <c r="C13" s="15" t="s">
        <v>37</v>
      </c>
      <c r="D13" s="15">
        <v>0</v>
      </c>
      <c r="E13" s="15"/>
      <c r="H13" s="3"/>
      <c r="I13" s="3"/>
    </row>
    <row r="14" spans="1:9" ht="15.75" customHeight="1">
      <c r="A14" s="59">
        <v>42855</v>
      </c>
      <c r="B14" s="18" t="s">
        <v>8</v>
      </c>
      <c r="C14" s="19" t="s">
        <v>9</v>
      </c>
      <c r="D14" s="21">
        <v>0</v>
      </c>
      <c r="E14" s="21"/>
      <c r="H14" s="3"/>
      <c r="I14" s="7"/>
    </row>
    <row r="15" spans="1:9" ht="15.75" customHeight="1">
      <c r="A15" s="57"/>
      <c r="B15" s="8" t="s">
        <v>43</v>
      </c>
      <c r="C15" s="12" t="s">
        <v>44</v>
      </c>
      <c r="D15" s="12">
        <v>0</v>
      </c>
      <c r="E15" s="12"/>
      <c r="H15" s="3"/>
      <c r="I15" s="3"/>
    </row>
    <row r="16" spans="1:9" ht="15.75" customHeight="1">
      <c r="A16" s="57"/>
      <c r="B16" s="8" t="s">
        <v>17</v>
      </c>
      <c r="C16" s="12" t="s">
        <v>18</v>
      </c>
      <c r="D16" s="12">
        <v>2</v>
      </c>
      <c r="E16" s="12"/>
      <c r="H16" s="3"/>
      <c r="I16" s="3"/>
    </row>
    <row r="17" spans="1:9" ht="15.75" customHeight="1">
      <c r="A17" s="57"/>
      <c r="B17" s="8" t="s">
        <v>19</v>
      </c>
      <c r="C17" s="12" t="s">
        <v>21</v>
      </c>
      <c r="D17" s="12">
        <v>0</v>
      </c>
      <c r="E17" s="12"/>
      <c r="H17" s="3"/>
      <c r="I17" s="3"/>
    </row>
    <row r="18" spans="1:9" ht="15.75" customHeight="1">
      <c r="A18" s="57"/>
      <c r="B18" s="8" t="s">
        <v>22</v>
      </c>
      <c r="C18" s="10" t="s">
        <v>23</v>
      </c>
      <c r="D18" s="12">
        <v>0</v>
      </c>
      <c r="E18" s="12"/>
      <c r="H18" s="3"/>
    </row>
    <row r="19" spans="1:9" ht="15.75" customHeight="1">
      <c r="A19" s="57"/>
      <c r="B19" s="8" t="s">
        <v>24</v>
      </c>
      <c r="C19" s="12" t="s">
        <v>25</v>
      </c>
      <c r="D19" s="12">
        <v>4</v>
      </c>
      <c r="E19" s="12"/>
      <c r="H19" s="3"/>
      <c r="I19" s="3"/>
    </row>
    <row r="20" spans="1:9" ht="15.75" customHeight="1">
      <c r="A20" s="57"/>
      <c r="B20" s="8" t="s">
        <v>26</v>
      </c>
      <c r="C20" s="12" t="s">
        <v>14</v>
      </c>
      <c r="D20" s="12">
        <v>1</v>
      </c>
      <c r="E20" s="12"/>
      <c r="H20" s="3"/>
      <c r="I20" s="3"/>
    </row>
    <row r="21" spans="1:9" ht="15.75" customHeight="1">
      <c r="A21" s="57"/>
      <c r="B21" s="8" t="s">
        <v>27</v>
      </c>
      <c r="C21" s="13" t="s">
        <v>28</v>
      </c>
      <c r="D21" s="12">
        <v>6</v>
      </c>
      <c r="E21" s="12"/>
    </row>
    <row r="22" spans="1:9" ht="15.75" customHeight="1">
      <c r="A22" s="57"/>
      <c r="B22" s="8" t="s">
        <v>31</v>
      </c>
      <c r="C22" s="12" t="s">
        <v>32</v>
      </c>
      <c r="D22" s="12">
        <v>1</v>
      </c>
      <c r="E22" s="12"/>
    </row>
    <row r="23" spans="1:9" ht="15.75" customHeight="1">
      <c r="A23" s="57"/>
      <c r="B23" s="8" t="s">
        <v>33</v>
      </c>
      <c r="C23" s="12" t="s">
        <v>16</v>
      </c>
      <c r="D23" s="12">
        <v>0</v>
      </c>
      <c r="E23" s="12"/>
    </row>
    <row r="24" spans="1:9" ht="15.75" customHeight="1">
      <c r="A24" s="57"/>
      <c r="B24" s="8" t="s">
        <v>34</v>
      </c>
      <c r="C24" s="12" t="s">
        <v>35</v>
      </c>
      <c r="D24" s="12">
        <v>0</v>
      </c>
      <c r="E24" s="12"/>
    </row>
    <row r="25" spans="1:9" ht="15.75" customHeight="1">
      <c r="A25" s="58"/>
      <c r="B25" s="14" t="s">
        <v>36</v>
      </c>
      <c r="C25" s="15" t="s">
        <v>37</v>
      </c>
      <c r="D25" s="15">
        <v>1</v>
      </c>
      <c r="E25" s="15"/>
    </row>
    <row r="26" spans="1:9" ht="15.75" customHeight="1">
      <c r="A26" s="59">
        <v>42860</v>
      </c>
      <c r="B26" s="18" t="s">
        <v>8</v>
      </c>
      <c r="C26" s="19" t="s">
        <v>9</v>
      </c>
      <c r="D26" s="21">
        <v>2</v>
      </c>
      <c r="E26" s="21">
        <v>1</v>
      </c>
    </row>
    <row r="27" spans="1:9" ht="15.75" customHeight="1">
      <c r="A27" s="57"/>
      <c r="B27" s="8" t="s">
        <v>43</v>
      </c>
      <c r="C27" s="12" t="s">
        <v>44</v>
      </c>
      <c r="D27" s="12">
        <v>0</v>
      </c>
      <c r="E27" s="12">
        <v>0</v>
      </c>
    </row>
    <row r="28" spans="1:9" ht="15.75" customHeight="1">
      <c r="A28" s="57"/>
      <c r="B28" s="8" t="s">
        <v>17</v>
      </c>
      <c r="C28" s="12" t="s">
        <v>18</v>
      </c>
      <c r="D28" s="12">
        <v>0</v>
      </c>
      <c r="E28" s="12">
        <v>0</v>
      </c>
    </row>
    <row r="29" spans="1:9" ht="15.75" customHeight="1">
      <c r="A29" s="57"/>
      <c r="B29" s="8" t="s">
        <v>19</v>
      </c>
      <c r="C29" s="12" t="s">
        <v>21</v>
      </c>
      <c r="D29" s="12">
        <v>1</v>
      </c>
      <c r="E29" s="12">
        <v>0</v>
      </c>
    </row>
    <row r="30" spans="1:9" ht="15.75" customHeight="1">
      <c r="A30" s="57"/>
      <c r="B30" s="8" t="s">
        <v>22</v>
      </c>
      <c r="C30" s="10" t="s">
        <v>23</v>
      </c>
      <c r="D30" s="12">
        <v>0</v>
      </c>
      <c r="E30" s="12">
        <v>2</v>
      </c>
    </row>
    <row r="31" spans="1:9" ht="15.75" customHeight="1">
      <c r="A31" s="57"/>
      <c r="B31" s="8" t="s">
        <v>24</v>
      </c>
      <c r="C31" s="12" t="s">
        <v>25</v>
      </c>
      <c r="D31" s="12">
        <v>2</v>
      </c>
      <c r="E31" s="12">
        <v>0</v>
      </c>
    </row>
    <row r="32" spans="1:9" ht="15.75" customHeight="1">
      <c r="A32" s="57"/>
      <c r="B32" s="8" t="s">
        <v>26</v>
      </c>
      <c r="C32" s="12" t="s">
        <v>14</v>
      </c>
      <c r="D32" s="12">
        <v>0</v>
      </c>
      <c r="E32" s="12">
        <v>0</v>
      </c>
    </row>
    <row r="33" spans="1:5" ht="15.75" customHeight="1">
      <c r="A33" s="57"/>
      <c r="B33" s="8" t="s">
        <v>27</v>
      </c>
      <c r="C33" s="13" t="s">
        <v>28</v>
      </c>
      <c r="D33" s="12">
        <v>3</v>
      </c>
      <c r="E33" s="12">
        <v>0</v>
      </c>
    </row>
    <row r="34" spans="1:5" ht="15.75" customHeight="1">
      <c r="A34" s="57"/>
      <c r="B34" s="8" t="s">
        <v>31</v>
      </c>
      <c r="C34" s="12" t="s">
        <v>32</v>
      </c>
      <c r="D34" s="12">
        <v>1</v>
      </c>
      <c r="E34" s="12">
        <v>3</v>
      </c>
    </row>
    <row r="35" spans="1:5" ht="15.75" customHeight="1">
      <c r="A35" s="57"/>
      <c r="B35" s="8" t="s">
        <v>33</v>
      </c>
      <c r="C35" s="12" t="s">
        <v>16</v>
      </c>
      <c r="D35" s="12">
        <v>0</v>
      </c>
      <c r="E35" s="12">
        <v>0</v>
      </c>
    </row>
    <row r="36" spans="1:5" ht="15.75" customHeight="1">
      <c r="A36" s="57"/>
      <c r="B36" s="8" t="s">
        <v>34</v>
      </c>
      <c r="C36" s="12" t="s">
        <v>35</v>
      </c>
      <c r="D36" s="12">
        <v>0</v>
      </c>
      <c r="E36" s="12">
        <v>0</v>
      </c>
    </row>
    <row r="37" spans="1:5" ht="15.75" customHeight="1">
      <c r="A37" s="58"/>
      <c r="B37" s="14" t="s">
        <v>36</v>
      </c>
      <c r="C37" s="15" t="s">
        <v>37</v>
      </c>
      <c r="D37" s="15">
        <v>0</v>
      </c>
      <c r="E37" s="15">
        <v>0</v>
      </c>
    </row>
    <row r="38" spans="1:5" ht="15.75" customHeight="1">
      <c r="A38" s="59">
        <v>42882</v>
      </c>
      <c r="B38" s="18" t="s">
        <v>8</v>
      </c>
      <c r="C38" s="19" t="s">
        <v>9</v>
      </c>
      <c r="D38" s="23"/>
      <c r="E38" s="21">
        <v>0</v>
      </c>
    </row>
    <row r="39" spans="1:5" ht="15.75" customHeight="1">
      <c r="A39" s="57"/>
      <c r="B39" s="8" t="s">
        <v>43</v>
      </c>
      <c r="C39" s="12" t="s">
        <v>44</v>
      </c>
      <c r="D39" s="24"/>
      <c r="E39" s="12">
        <v>0</v>
      </c>
    </row>
    <row r="40" spans="1:5" ht="15.75" customHeight="1">
      <c r="A40" s="57"/>
      <c r="B40" s="8" t="s">
        <v>17</v>
      </c>
      <c r="C40" s="12" t="s">
        <v>18</v>
      </c>
      <c r="D40" s="24"/>
      <c r="E40" s="12">
        <v>0</v>
      </c>
    </row>
    <row r="41" spans="1:5" ht="15.75" customHeight="1">
      <c r="A41" s="57"/>
      <c r="B41" s="8" t="s">
        <v>19</v>
      </c>
      <c r="C41" s="12" t="s">
        <v>21</v>
      </c>
      <c r="D41" s="24"/>
      <c r="E41" s="12">
        <v>0</v>
      </c>
    </row>
    <row r="42" spans="1:5" ht="15.75" customHeight="1">
      <c r="A42" s="57"/>
      <c r="B42" s="8" t="s">
        <v>22</v>
      </c>
      <c r="C42" s="10" t="s">
        <v>23</v>
      </c>
      <c r="D42" s="24"/>
      <c r="E42" s="12">
        <v>4</v>
      </c>
    </row>
    <row r="43" spans="1:5" ht="15.75" customHeight="1">
      <c r="A43" s="57"/>
      <c r="B43" s="8" t="s">
        <v>24</v>
      </c>
      <c r="C43" s="12" t="s">
        <v>25</v>
      </c>
      <c r="D43" s="24"/>
      <c r="E43" s="12">
        <v>2</v>
      </c>
    </row>
    <row r="44" spans="1:5" ht="15.75" customHeight="1">
      <c r="A44" s="57"/>
      <c r="B44" s="8" t="s">
        <v>26</v>
      </c>
      <c r="C44" s="12" t="s">
        <v>14</v>
      </c>
      <c r="D44" s="24"/>
      <c r="E44" s="12">
        <v>1</v>
      </c>
    </row>
    <row r="45" spans="1:5" ht="15.75" customHeight="1">
      <c r="A45" s="57"/>
      <c r="B45" s="8" t="s">
        <v>27</v>
      </c>
      <c r="C45" s="13" t="s">
        <v>28</v>
      </c>
      <c r="D45" s="24"/>
      <c r="E45" s="12">
        <v>0</v>
      </c>
    </row>
    <row r="46" spans="1:5" ht="15.75" customHeight="1">
      <c r="A46" s="57"/>
      <c r="B46" s="8" t="s">
        <v>31</v>
      </c>
      <c r="C46" s="12" t="s">
        <v>32</v>
      </c>
      <c r="D46" s="24"/>
      <c r="E46" s="12">
        <v>0</v>
      </c>
    </row>
    <row r="47" spans="1:5" ht="15.75" customHeight="1">
      <c r="A47" s="57"/>
      <c r="B47" s="8" t="s">
        <v>33</v>
      </c>
      <c r="C47" s="12" t="s">
        <v>16</v>
      </c>
      <c r="D47" s="24"/>
      <c r="E47" s="12">
        <v>30</v>
      </c>
    </row>
    <row r="48" spans="1:5" ht="15.75" customHeight="1">
      <c r="A48" s="57"/>
      <c r="B48" s="8" t="s">
        <v>34</v>
      </c>
      <c r="C48" s="12" t="s">
        <v>35</v>
      </c>
      <c r="D48" s="24"/>
      <c r="E48" s="12">
        <v>0</v>
      </c>
    </row>
    <row r="49" spans="1:5" ht="15.75" customHeight="1">
      <c r="A49" s="58"/>
      <c r="B49" s="14" t="s">
        <v>36</v>
      </c>
      <c r="C49" s="15" t="s">
        <v>37</v>
      </c>
      <c r="D49" s="26"/>
      <c r="E49" s="15">
        <v>0</v>
      </c>
    </row>
    <row r="50" spans="1:5" ht="15.75" customHeight="1">
      <c r="A50" s="59">
        <v>42883</v>
      </c>
      <c r="B50" s="18" t="s">
        <v>8</v>
      </c>
      <c r="C50" s="19" t="s">
        <v>9</v>
      </c>
      <c r="D50" s="23"/>
      <c r="E50" s="21">
        <v>0</v>
      </c>
    </row>
    <row r="51" spans="1:5" ht="12">
      <c r="A51" s="57"/>
      <c r="B51" s="8" t="s">
        <v>43</v>
      </c>
      <c r="C51" s="12" t="s">
        <v>44</v>
      </c>
      <c r="D51" s="24"/>
      <c r="E51" s="12" t="s">
        <v>62</v>
      </c>
    </row>
    <row r="52" spans="1:5" ht="12">
      <c r="A52" s="57"/>
      <c r="B52" s="8" t="s">
        <v>17</v>
      </c>
      <c r="C52" s="12" t="s">
        <v>18</v>
      </c>
      <c r="D52" s="24"/>
      <c r="E52" s="12">
        <v>0</v>
      </c>
    </row>
    <row r="53" spans="1:5" ht="12">
      <c r="A53" s="57"/>
      <c r="B53" s="8" t="s">
        <v>19</v>
      </c>
      <c r="C53" s="12" t="s">
        <v>21</v>
      </c>
      <c r="D53" s="24"/>
      <c r="E53" s="12">
        <v>0</v>
      </c>
    </row>
    <row r="54" spans="1:5" ht="12">
      <c r="A54" s="57"/>
      <c r="B54" s="8" t="s">
        <v>22</v>
      </c>
      <c r="C54" s="10" t="s">
        <v>23</v>
      </c>
      <c r="D54" s="24"/>
      <c r="E54" s="12">
        <v>3</v>
      </c>
    </row>
    <row r="55" spans="1:5" ht="12">
      <c r="A55" s="57"/>
      <c r="B55" s="8" t="s">
        <v>24</v>
      </c>
      <c r="C55" s="12" t="s">
        <v>25</v>
      </c>
      <c r="D55" s="24"/>
      <c r="E55" s="12">
        <v>2</v>
      </c>
    </row>
    <row r="56" spans="1:5" ht="12">
      <c r="A56" s="57"/>
      <c r="B56" s="8" t="s">
        <v>26</v>
      </c>
      <c r="C56" s="12" t="s">
        <v>14</v>
      </c>
      <c r="D56" s="24"/>
      <c r="E56" s="12">
        <v>0</v>
      </c>
    </row>
    <row r="57" spans="1:5" ht="12">
      <c r="A57" s="57"/>
      <c r="B57" s="8" t="s">
        <v>27</v>
      </c>
      <c r="C57" s="13" t="s">
        <v>28</v>
      </c>
      <c r="D57" s="24"/>
      <c r="E57" s="12">
        <v>0</v>
      </c>
    </row>
    <row r="58" spans="1:5" ht="12">
      <c r="A58" s="57"/>
      <c r="B58" s="8" t="s">
        <v>31</v>
      </c>
      <c r="C58" s="12" t="s">
        <v>32</v>
      </c>
      <c r="D58" s="24"/>
      <c r="E58" s="12">
        <v>0</v>
      </c>
    </row>
    <row r="59" spans="1:5" ht="12">
      <c r="A59" s="57"/>
      <c r="B59" s="8" t="s">
        <v>33</v>
      </c>
      <c r="C59" s="12" t="s">
        <v>16</v>
      </c>
      <c r="D59" s="24"/>
      <c r="E59" s="12">
        <v>3</v>
      </c>
    </row>
    <row r="60" spans="1:5" ht="12">
      <c r="A60" s="57"/>
      <c r="B60" s="8" t="s">
        <v>34</v>
      </c>
      <c r="C60" s="12" t="s">
        <v>35</v>
      </c>
      <c r="D60" s="24"/>
      <c r="E60" s="12">
        <v>0</v>
      </c>
    </row>
    <row r="61" spans="1:5" ht="12">
      <c r="A61" s="58"/>
      <c r="B61" s="14" t="s">
        <v>36</v>
      </c>
      <c r="C61" s="15" t="s">
        <v>37</v>
      </c>
      <c r="D61" s="26"/>
      <c r="E61" s="15">
        <v>0</v>
      </c>
    </row>
    <row r="63" spans="1:5" ht="12">
      <c r="B63" s="3"/>
      <c r="C63" s="5"/>
    </row>
    <row r="64" spans="1:5" ht="12">
      <c r="B64" s="3"/>
      <c r="C64" s="3"/>
    </row>
    <row r="65" spans="2:3" ht="12">
      <c r="B65" s="3"/>
      <c r="C65" s="3"/>
    </row>
    <row r="66" spans="2:3" ht="12">
      <c r="B66" s="3"/>
      <c r="C66" s="3"/>
    </row>
    <row r="67" spans="2:3" ht="12">
      <c r="B67" s="3"/>
      <c r="C67" s="5"/>
    </row>
    <row r="68" spans="2:3" ht="12">
      <c r="B68" s="3"/>
      <c r="C68" s="3"/>
    </row>
    <row r="69" spans="2:3" ht="12">
      <c r="B69" s="3"/>
      <c r="C69" s="3"/>
    </row>
    <row r="70" spans="2:3" ht="12">
      <c r="B70" s="3"/>
      <c r="C70" s="7"/>
    </row>
    <row r="71" spans="2:3" ht="12">
      <c r="B71" s="3"/>
      <c r="C71" s="3"/>
    </row>
    <row r="72" spans="2:3" ht="12">
      <c r="B72" s="3"/>
      <c r="C72" s="3"/>
    </row>
    <row r="73" spans="2:3" ht="12">
      <c r="B73" s="3"/>
      <c r="C73" s="3"/>
    </row>
    <row r="74" spans="2:3" ht="12">
      <c r="B74" s="3"/>
      <c r="C74" s="3"/>
    </row>
  </sheetData>
  <mergeCells count="5">
    <mergeCell ref="A2:A13"/>
    <mergeCell ref="A14:A25"/>
    <mergeCell ref="A26:A37"/>
    <mergeCell ref="A38:A49"/>
    <mergeCell ref="A50:A61"/>
  </mergeCells>
  <conditionalFormatting sqref="A26">
    <cfRule type="colorScale" priority="1">
      <colorScale>
        <cfvo type="min"/>
        <cfvo type="max"/>
        <color rgb="FF57BB8A"/>
        <color rgb="FFFFFFFF"/>
      </colorScale>
    </cfRule>
  </conditionalFormatting>
  <conditionalFormatting sqref="A26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125" zoomScaleNormal="125" zoomScalePageLayoutView="125" workbookViewId="0">
      <selection activeCell="M39" sqref="M39"/>
    </sheetView>
  </sheetViews>
  <sheetFormatPr baseColWidth="10" defaultColWidth="14.5" defaultRowHeight="15.75" customHeight="1" x14ac:dyDescent="0"/>
  <cols>
    <col min="1" max="1" width="21" customWidth="1"/>
    <col min="2" max="2" width="21.1640625" customWidth="1"/>
  </cols>
  <sheetData>
    <row r="1" spans="1:12" ht="15.75" customHeight="1">
      <c r="B1" s="3"/>
      <c r="C1" s="16">
        <v>42846</v>
      </c>
      <c r="D1" s="17">
        <v>42855</v>
      </c>
      <c r="E1" s="60">
        <v>42860</v>
      </c>
      <c r="F1" s="61"/>
      <c r="G1" s="17">
        <v>42882</v>
      </c>
      <c r="H1" s="17">
        <v>42883</v>
      </c>
      <c r="K1" s="3"/>
    </row>
    <row r="2" spans="1:12" ht="15.75" customHeight="1">
      <c r="A2" s="2" t="s">
        <v>2</v>
      </c>
      <c r="B2" s="2" t="s">
        <v>4</v>
      </c>
      <c r="C2" s="3" t="s">
        <v>12</v>
      </c>
      <c r="D2" s="3" t="s">
        <v>12</v>
      </c>
      <c r="E2" s="3" t="s">
        <v>12</v>
      </c>
      <c r="F2" s="3"/>
      <c r="G2" s="3"/>
      <c r="H2" s="3"/>
      <c r="J2" s="3" t="s">
        <v>59</v>
      </c>
      <c r="K2" s="3" t="s">
        <v>60</v>
      </c>
      <c r="L2" s="3" t="s">
        <v>61</v>
      </c>
    </row>
    <row r="3" spans="1:12" ht="15.75" customHeight="1">
      <c r="A3" s="3" t="s">
        <v>24</v>
      </c>
      <c r="B3" s="3" t="s">
        <v>25</v>
      </c>
      <c r="C3" s="3">
        <v>2</v>
      </c>
      <c r="D3" s="3">
        <v>4</v>
      </c>
      <c r="E3" s="3">
        <v>2</v>
      </c>
      <c r="F3" s="3"/>
      <c r="G3" s="3"/>
      <c r="H3" s="3"/>
      <c r="J3">
        <f t="shared" ref="J3:J13" si="0">STDEV(C3:H3)</f>
        <v>1.1547005383792517</v>
      </c>
      <c r="K3">
        <f t="shared" ref="K3:K13" si="1">SQRT(3)</f>
        <v>1.7320508075688772</v>
      </c>
      <c r="L3">
        <f t="shared" ref="L3:L13" si="2">J3/K3</f>
        <v>0.66666666666666674</v>
      </c>
    </row>
    <row r="4" spans="1:12" ht="15.75" customHeight="1">
      <c r="A4" s="3" t="s">
        <v>26</v>
      </c>
      <c r="B4" s="3" t="s">
        <v>14</v>
      </c>
      <c r="C4" s="3">
        <v>1</v>
      </c>
      <c r="D4" s="3">
        <v>1</v>
      </c>
      <c r="E4" s="3">
        <v>0</v>
      </c>
      <c r="F4" s="3"/>
      <c r="G4" s="3"/>
      <c r="H4" s="3"/>
      <c r="J4">
        <f t="shared" si="0"/>
        <v>0.57735026918962584</v>
      </c>
      <c r="K4">
        <f t="shared" si="1"/>
        <v>1.7320508075688772</v>
      </c>
      <c r="L4">
        <f t="shared" si="2"/>
        <v>0.33333333333333337</v>
      </c>
    </row>
    <row r="5" spans="1:12" ht="15.75" customHeight="1">
      <c r="A5" s="3" t="s">
        <v>33</v>
      </c>
      <c r="B5" s="3" t="s">
        <v>16</v>
      </c>
      <c r="C5" s="3">
        <v>10</v>
      </c>
      <c r="D5" s="3">
        <v>0</v>
      </c>
      <c r="E5" s="3">
        <v>0</v>
      </c>
      <c r="F5" s="3"/>
      <c r="G5" s="25"/>
      <c r="H5" s="3"/>
      <c r="J5">
        <f t="shared" si="0"/>
        <v>5.7735026918962573</v>
      </c>
      <c r="K5">
        <f t="shared" si="1"/>
        <v>1.7320508075688772</v>
      </c>
      <c r="L5">
        <f t="shared" si="2"/>
        <v>3.3333333333333335</v>
      </c>
    </row>
    <row r="6" spans="1:12" ht="15.75" customHeight="1">
      <c r="A6" s="3" t="s">
        <v>34</v>
      </c>
      <c r="B6" s="3" t="s">
        <v>35</v>
      </c>
      <c r="C6" s="3">
        <v>1</v>
      </c>
      <c r="D6" s="3">
        <v>0</v>
      </c>
      <c r="E6" s="3">
        <v>0</v>
      </c>
      <c r="F6" s="3"/>
      <c r="G6" s="3"/>
      <c r="H6" s="3"/>
      <c r="J6">
        <f t="shared" si="0"/>
        <v>0.57735026918962584</v>
      </c>
      <c r="K6">
        <f t="shared" si="1"/>
        <v>1.7320508075688772</v>
      </c>
      <c r="L6">
        <f t="shared" si="2"/>
        <v>0.33333333333333337</v>
      </c>
    </row>
    <row r="7" spans="1:12" ht="15.75" customHeight="1">
      <c r="A7" s="3" t="s">
        <v>17</v>
      </c>
      <c r="B7" s="3" t="s">
        <v>18</v>
      </c>
      <c r="C7" s="3">
        <v>0</v>
      </c>
      <c r="D7" s="3">
        <v>2</v>
      </c>
      <c r="E7" s="3">
        <v>0</v>
      </c>
      <c r="F7" s="3"/>
      <c r="G7" s="3"/>
      <c r="H7" s="3"/>
      <c r="J7">
        <f t="shared" si="0"/>
        <v>1.1547005383792517</v>
      </c>
      <c r="K7">
        <f t="shared" si="1"/>
        <v>1.7320508075688772</v>
      </c>
      <c r="L7">
        <f t="shared" si="2"/>
        <v>0.66666666666666674</v>
      </c>
    </row>
    <row r="8" spans="1:12" ht="15.75" customHeight="1">
      <c r="A8" s="3" t="s">
        <v>27</v>
      </c>
      <c r="B8" s="7" t="s">
        <v>28</v>
      </c>
      <c r="C8" s="3">
        <v>0</v>
      </c>
      <c r="D8" s="3">
        <v>6</v>
      </c>
      <c r="E8" s="3">
        <v>3</v>
      </c>
      <c r="F8" s="3"/>
      <c r="G8" s="3"/>
      <c r="H8" s="3"/>
      <c r="J8">
        <f t="shared" si="0"/>
        <v>3</v>
      </c>
      <c r="K8">
        <f t="shared" si="1"/>
        <v>1.7320508075688772</v>
      </c>
      <c r="L8">
        <f t="shared" si="2"/>
        <v>1.7320508075688774</v>
      </c>
    </row>
    <row r="9" spans="1:12" ht="15.75" customHeight="1">
      <c r="A9" s="3" t="s">
        <v>31</v>
      </c>
      <c r="B9" s="3" t="s">
        <v>32</v>
      </c>
      <c r="C9" s="3">
        <v>0</v>
      </c>
      <c r="D9" s="3">
        <v>1</v>
      </c>
      <c r="E9" s="3">
        <v>1</v>
      </c>
      <c r="F9" s="3"/>
      <c r="G9" s="3"/>
      <c r="H9" s="3"/>
      <c r="J9">
        <f t="shared" si="0"/>
        <v>0.57735026918962584</v>
      </c>
      <c r="K9">
        <f t="shared" si="1"/>
        <v>1.7320508075688772</v>
      </c>
      <c r="L9">
        <f t="shared" si="2"/>
        <v>0.33333333333333337</v>
      </c>
    </row>
    <row r="10" spans="1:12" ht="15.75" customHeight="1">
      <c r="A10" s="3" t="s">
        <v>36</v>
      </c>
      <c r="B10" s="3" t="s">
        <v>37</v>
      </c>
      <c r="C10" s="3">
        <v>0</v>
      </c>
      <c r="D10" s="3">
        <v>1</v>
      </c>
      <c r="E10" s="3">
        <v>0</v>
      </c>
      <c r="F10" s="3"/>
      <c r="G10" s="3"/>
      <c r="H10" s="3"/>
      <c r="J10">
        <f t="shared" si="0"/>
        <v>0.57735026918962584</v>
      </c>
      <c r="K10">
        <f t="shared" si="1"/>
        <v>1.7320508075688772</v>
      </c>
      <c r="L10">
        <f t="shared" si="2"/>
        <v>0.33333333333333337</v>
      </c>
    </row>
    <row r="11" spans="1:12" ht="15.75" customHeight="1">
      <c r="A11" s="27" t="s">
        <v>8</v>
      </c>
      <c r="B11" s="27" t="s">
        <v>9</v>
      </c>
      <c r="C11" s="27">
        <v>0</v>
      </c>
      <c r="D11" s="27">
        <v>0</v>
      </c>
      <c r="E11" s="27">
        <v>2</v>
      </c>
      <c r="F11" s="27"/>
      <c r="G11" s="27"/>
      <c r="H11" s="27"/>
      <c r="J11">
        <f t="shared" si="0"/>
        <v>1.1547005383792517</v>
      </c>
      <c r="K11">
        <f t="shared" si="1"/>
        <v>1.7320508075688772</v>
      </c>
      <c r="L11">
        <f t="shared" si="2"/>
        <v>0.66666666666666674</v>
      </c>
    </row>
    <row r="12" spans="1:12" ht="15.75" customHeight="1">
      <c r="A12" s="3" t="s">
        <v>19</v>
      </c>
      <c r="C12" s="3">
        <v>0</v>
      </c>
      <c r="D12" s="3">
        <v>0</v>
      </c>
      <c r="E12" s="3">
        <v>1</v>
      </c>
      <c r="F12" s="3"/>
      <c r="G12" s="3"/>
      <c r="H12" s="3"/>
      <c r="J12">
        <f t="shared" si="0"/>
        <v>0.57735026918962584</v>
      </c>
      <c r="K12">
        <f t="shared" si="1"/>
        <v>1.7320508075688772</v>
      </c>
      <c r="L12">
        <f t="shared" si="2"/>
        <v>0.33333333333333337</v>
      </c>
    </row>
    <row r="13" spans="1:12" ht="15.75" customHeight="1">
      <c r="A13" s="27" t="s">
        <v>22</v>
      </c>
      <c r="B13" s="27" t="s">
        <v>23</v>
      </c>
      <c r="C13" s="27">
        <v>0</v>
      </c>
      <c r="D13" s="27">
        <v>0</v>
      </c>
      <c r="E13" s="27">
        <v>0</v>
      </c>
      <c r="F13" s="27"/>
      <c r="G13" s="27"/>
      <c r="H13" s="27"/>
      <c r="J13">
        <f t="shared" si="0"/>
        <v>0</v>
      </c>
      <c r="K13">
        <f t="shared" si="1"/>
        <v>1.7320508075688772</v>
      </c>
      <c r="L13">
        <f t="shared" si="2"/>
        <v>0</v>
      </c>
    </row>
    <row r="15" spans="1:12" ht="15.75" customHeight="1">
      <c r="B15" s="3"/>
      <c r="C15" s="16">
        <v>42846</v>
      </c>
      <c r="D15" s="17">
        <v>42855</v>
      </c>
      <c r="E15" s="60">
        <v>42860</v>
      </c>
      <c r="F15" s="61"/>
      <c r="G15" s="17">
        <v>42882</v>
      </c>
      <c r="H15" s="17">
        <v>42883</v>
      </c>
      <c r="K15" s="3"/>
    </row>
    <row r="16" spans="1:12" ht="15.75" customHeight="1">
      <c r="A16" s="2" t="s">
        <v>2</v>
      </c>
      <c r="B16" s="2" t="s">
        <v>4</v>
      </c>
      <c r="C16" s="3"/>
      <c r="D16" s="3"/>
      <c r="E16" s="3"/>
      <c r="F16" s="3" t="s">
        <v>63</v>
      </c>
      <c r="G16" s="3" t="s">
        <v>63</v>
      </c>
      <c r="H16" s="3" t="s">
        <v>63</v>
      </c>
      <c r="J16" s="3" t="s">
        <v>59</v>
      </c>
      <c r="K16" s="3" t="s">
        <v>60</v>
      </c>
      <c r="L16" s="3" t="s">
        <v>61</v>
      </c>
    </row>
    <row r="17" spans="1:12" ht="15.75" customHeight="1">
      <c r="A17" s="3" t="s">
        <v>24</v>
      </c>
      <c r="B17" s="3" t="s">
        <v>25</v>
      </c>
      <c r="C17" s="3"/>
      <c r="D17" s="3"/>
      <c r="E17" s="3"/>
      <c r="F17" s="3">
        <v>0</v>
      </c>
      <c r="G17" s="3">
        <v>2</v>
      </c>
      <c r="H17" s="3">
        <v>2</v>
      </c>
      <c r="J17">
        <f t="shared" ref="J17:J27" si="3">STDEV(C17:H17)</f>
        <v>1.1547005383792517</v>
      </c>
      <c r="K17">
        <f t="shared" ref="K17:K27" si="4">SQRT(3)</f>
        <v>1.7320508075688772</v>
      </c>
      <c r="L17">
        <f t="shared" ref="L17:L27" si="5">J17/K17</f>
        <v>0.66666666666666674</v>
      </c>
    </row>
    <row r="18" spans="1:12" ht="15.75" customHeight="1">
      <c r="A18" s="3" t="s">
        <v>26</v>
      </c>
      <c r="B18" s="3" t="s">
        <v>14</v>
      </c>
      <c r="C18" s="3"/>
      <c r="D18" s="3"/>
      <c r="E18" s="3"/>
      <c r="F18" s="3">
        <v>0</v>
      </c>
      <c r="G18" s="3">
        <v>1</v>
      </c>
      <c r="H18" s="3">
        <v>0</v>
      </c>
      <c r="J18">
        <f t="shared" si="3"/>
        <v>0.57735026918962584</v>
      </c>
      <c r="K18">
        <f t="shared" si="4"/>
        <v>1.7320508075688772</v>
      </c>
      <c r="L18">
        <f t="shared" si="5"/>
        <v>0.33333333333333337</v>
      </c>
    </row>
    <row r="19" spans="1:12" ht="15.75" customHeight="1">
      <c r="A19" s="3" t="s">
        <v>33</v>
      </c>
      <c r="B19" s="3" t="s">
        <v>16</v>
      </c>
      <c r="C19" s="3"/>
      <c r="D19" s="3"/>
      <c r="E19" s="3"/>
      <c r="F19" s="3">
        <v>1</v>
      </c>
      <c r="G19" s="25">
        <v>30</v>
      </c>
      <c r="H19" s="3">
        <v>3</v>
      </c>
      <c r="J19">
        <f t="shared" si="3"/>
        <v>16.19670748434179</v>
      </c>
      <c r="K19">
        <f t="shared" si="4"/>
        <v>1.7320508075688772</v>
      </c>
      <c r="L19">
        <f t="shared" si="5"/>
        <v>9.3511734260703587</v>
      </c>
    </row>
    <row r="20" spans="1:12" ht="15.75" customHeight="1">
      <c r="A20" s="3" t="s">
        <v>34</v>
      </c>
      <c r="B20" s="3" t="s">
        <v>35</v>
      </c>
      <c r="C20" s="3"/>
      <c r="D20" s="3"/>
      <c r="E20" s="3"/>
      <c r="F20" s="3">
        <v>0</v>
      </c>
      <c r="G20" s="3">
        <v>0</v>
      </c>
      <c r="H20" s="3">
        <v>0</v>
      </c>
      <c r="J20">
        <f t="shared" si="3"/>
        <v>0</v>
      </c>
      <c r="K20">
        <f t="shared" si="4"/>
        <v>1.7320508075688772</v>
      </c>
      <c r="L20">
        <f t="shared" si="5"/>
        <v>0</v>
      </c>
    </row>
    <row r="21" spans="1:12" ht="15.75" customHeight="1">
      <c r="A21" s="3" t="s">
        <v>17</v>
      </c>
      <c r="B21" s="3" t="s">
        <v>18</v>
      </c>
      <c r="C21" s="3"/>
      <c r="D21" s="3"/>
      <c r="E21" s="3"/>
      <c r="F21" s="3">
        <v>0</v>
      </c>
      <c r="G21" s="3">
        <v>0</v>
      </c>
      <c r="H21" s="3">
        <v>0</v>
      </c>
      <c r="J21">
        <f t="shared" si="3"/>
        <v>0</v>
      </c>
      <c r="K21">
        <f t="shared" si="4"/>
        <v>1.7320508075688772</v>
      </c>
      <c r="L21">
        <f t="shared" si="5"/>
        <v>0</v>
      </c>
    </row>
    <row r="22" spans="1:12" ht="15.75" customHeight="1">
      <c r="A22" s="3" t="s">
        <v>27</v>
      </c>
      <c r="B22" s="7" t="s">
        <v>28</v>
      </c>
      <c r="C22" s="3"/>
      <c r="D22" s="3"/>
      <c r="E22" s="3"/>
      <c r="F22" s="3">
        <v>0</v>
      </c>
      <c r="G22" s="3">
        <v>0</v>
      </c>
      <c r="H22" s="3">
        <v>0</v>
      </c>
      <c r="J22">
        <f t="shared" si="3"/>
        <v>0</v>
      </c>
      <c r="K22">
        <f t="shared" si="4"/>
        <v>1.7320508075688772</v>
      </c>
      <c r="L22">
        <f t="shared" si="5"/>
        <v>0</v>
      </c>
    </row>
    <row r="23" spans="1:12" ht="15.75" customHeight="1">
      <c r="A23" s="3" t="s">
        <v>31</v>
      </c>
      <c r="B23" s="3" t="s">
        <v>32</v>
      </c>
      <c r="C23" s="3"/>
      <c r="D23" s="3"/>
      <c r="E23" s="3"/>
      <c r="F23" s="3">
        <v>3</v>
      </c>
      <c r="G23" s="3">
        <v>0</v>
      </c>
      <c r="H23" s="3">
        <v>0</v>
      </c>
      <c r="J23">
        <f t="shared" si="3"/>
        <v>1.7320508075688772</v>
      </c>
      <c r="K23">
        <f t="shared" si="4"/>
        <v>1.7320508075688772</v>
      </c>
      <c r="L23">
        <f t="shared" si="5"/>
        <v>1</v>
      </c>
    </row>
    <row r="24" spans="1:12" ht="15.75" customHeight="1">
      <c r="A24" s="3" t="s">
        <v>36</v>
      </c>
      <c r="B24" s="3" t="s">
        <v>37</v>
      </c>
      <c r="C24" s="3"/>
      <c r="D24" s="3"/>
      <c r="E24" s="3"/>
      <c r="F24" s="3">
        <v>0</v>
      </c>
      <c r="G24" s="3">
        <v>0</v>
      </c>
      <c r="H24" s="3">
        <v>0</v>
      </c>
      <c r="J24">
        <f t="shared" si="3"/>
        <v>0</v>
      </c>
      <c r="K24">
        <f t="shared" si="4"/>
        <v>1.7320508075688772</v>
      </c>
      <c r="L24">
        <f t="shared" si="5"/>
        <v>0</v>
      </c>
    </row>
    <row r="25" spans="1:12" ht="15.75" customHeight="1">
      <c r="A25" s="27" t="s">
        <v>8</v>
      </c>
      <c r="B25" s="27" t="s">
        <v>9</v>
      </c>
      <c r="C25" s="27"/>
      <c r="D25" s="27"/>
      <c r="E25" s="27"/>
      <c r="F25" s="27">
        <v>0</v>
      </c>
      <c r="G25" s="27">
        <v>0</v>
      </c>
      <c r="H25" s="27">
        <v>0</v>
      </c>
      <c r="J25">
        <f t="shared" si="3"/>
        <v>0</v>
      </c>
      <c r="K25">
        <f t="shared" si="4"/>
        <v>1.7320508075688772</v>
      </c>
      <c r="L25">
        <f t="shared" si="5"/>
        <v>0</v>
      </c>
    </row>
    <row r="26" spans="1:12" ht="15.75" customHeight="1">
      <c r="A26" s="3" t="s">
        <v>19</v>
      </c>
      <c r="C26" s="3"/>
      <c r="D26" s="3"/>
      <c r="E26" s="3"/>
      <c r="F26" s="3">
        <v>0</v>
      </c>
      <c r="G26" s="3">
        <v>0</v>
      </c>
      <c r="H26" s="3">
        <v>0</v>
      </c>
      <c r="J26">
        <f t="shared" si="3"/>
        <v>0</v>
      </c>
      <c r="K26">
        <f t="shared" si="4"/>
        <v>1.7320508075688772</v>
      </c>
      <c r="L26">
        <f t="shared" si="5"/>
        <v>0</v>
      </c>
    </row>
    <row r="27" spans="1:12" ht="15.75" customHeight="1">
      <c r="A27" s="27" t="s">
        <v>22</v>
      </c>
      <c r="B27" s="27" t="s">
        <v>23</v>
      </c>
      <c r="C27" s="27"/>
      <c r="D27" s="27"/>
      <c r="E27" s="27"/>
      <c r="F27" s="27">
        <v>2</v>
      </c>
      <c r="G27" s="27">
        <v>4</v>
      </c>
      <c r="H27" s="27">
        <v>3</v>
      </c>
      <c r="J27">
        <f t="shared" si="3"/>
        <v>1</v>
      </c>
      <c r="K27">
        <f t="shared" si="4"/>
        <v>1.7320508075688772</v>
      </c>
      <c r="L27">
        <f t="shared" si="5"/>
        <v>0.57735026918962584</v>
      </c>
    </row>
    <row r="28" spans="1:12" ht="15.75" customHeight="1">
      <c r="A28" s="2"/>
      <c r="C28" s="3"/>
      <c r="D28" s="3"/>
    </row>
    <row r="29" spans="1:12" ht="15.75" customHeight="1">
      <c r="A29" s="2"/>
      <c r="C29" s="3"/>
      <c r="D29" s="3"/>
    </row>
    <row r="30" spans="1:12" ht="15.75" customHeight="1">
      <c r="A30" s="2" t="s">
        <v>65</v>
      </c>
      <c r="C30" s="3" t="s">
        <v>12</v>
      </c>
      <c r="D30" s="3" t="s">
        <v>63</v>
      </c>
    </row>
    <row r="31" spans="1:12" ht="15.75" customHeight="1">
      <c r="A31" s="3" t="s">
        <v>66</v>
      </c>
      <c r="B31" s="9" t="s">
        <v>67</v>
      </c>
      <c r="D31" s="3" t="s">
        <v>68</v>
      </c>
    </row>
    <row r="32" spans="1:12" ht="15.75" customHeight="1">
      <c r="A32" s="3" t="s">
        <v>69</v>
      </c>
      <c r="B32" s="9" t="s">
        <v>70</v>
      </c>
      <c r="C32" s="3" t="s">
        <v>68</v>
      </c>
    </row>
    <row r="34" spans="2:4" ht="15.75" customHeight="1">
      <c r="C34" s="3" t="s">
        <v>12</v>
      </c>
      <c r="D34" s="3" t="s">
        <v>63</v>
      </c>
    </row>
    <row r="35" spans="2:4" ht="15.75" customHeight="1">
      <c r="B35" s="3" t="s">
        <v>25</v>
      </c>
      <c r="C35">
        <v>8</v>
      </c>
      <c r="D35">
        <v>4</v>
      </c>
    </row>
    <row r="36" spans="2:4" ht="15.75" customHeight="1">
      <c r="B36" s="3" t="s">
        <v>14</v>
      </c>
      <c r="C36">
        <v>2</v>
      </c>
      <c r="D36">
        <v>1</v>
      </c>
    </row>
    <row r="37" spans="2:4" ht="15.75" customHeight="1">
      <c r="B37" s="3" t="s">
        <v>16</v>
      </c>
      <c r="C37">
        <v>10</v>
      </c>
      <c r="D37">
        <v>34</v>
      </c>
    </row>
    <row r="38" spans="2:4" ht="15.75" customHeight="1">
      <c r="B38" s="3" t="s">
        <v>35</v>
      </c>
      <c r="C38">
        <v>1</v>
      </c>
      <c r="D38">
        <v>0</v>
      </c>
    </row>
    <row r="39" spans="2:4" ht="15.75" customHeight="1">
      <c r="B39" s="3" t="s">
        <v>18</v>
      </c>
      <c r="C39">
        <v>2</v>
      </c>
      <c r="D39">
        <v>0</v>
      </c>
    </row>
    <row r="40" spans="2:4" ht="15.75" customHeight="1">
      <c r="B40" s="7" t="s">
        <v>28</v>
      </c>
      <c r="C40">
        <v>9</v>
      </c>
      <c r="D40">
        <v>0</v>
      </c>
    </row>
    <row r="41" spans="2:4" ht="15.75" customHeight="1">
      <c r="B41" s="3" t="s">
        <v>32</v>
      </c>
      <c r="C41">
        <v>2</v>
      </c>
      <c r="D41">
        <v>3</v>
      </c>
    </row>
    <row r="42" spans="2:4" ht="15.75" customHeight="1">
      <c r="B42" s="3" t="s">
        <v>37</v>
      </c>
      <c r="C42">
        <v>1</v>
      </c>
      <c r="D42">
        <v>0</v>
      </c>
    </row>
    <row r="43" spans="2:4" ht="15.75" customHeight="1">
      <c r="B43" s="27" t="s">
        <v>9</v>
      </c>
      <c r="C43">
        <v>2</v>
      </c>
      <c r="D43">
        <v>0</v>
      </c>
    </row>
    <row r="44" spans="2:4" ht="15.75" customHeight="1">
      <c r="B44" s="3" t="s">
        <v>21</v>
      </c>
      <c r="C44">
        <v>1</v>
      </c>
      <c r="D44">
        <v>0</v>
      </c>
    </row>
    <row r="45" spans="2:4" ht="15.75" customHeight="1">
      <c r="B45" s="27" t="s">
        <v>23</v>
      </c>
      <c r="C45">
        <v>0</v>
      </c>
      <c r="D45">
        <v>9</v>
      </c>
    </row>
    <row r="51" spans="1:4" ht="15.75" customHeight="1">
      <c r="B51" s="5" t="s">
        <v>12</v>
      </c>
      <c r="C51" s="5" t="s">
        <v>63</v>
      </c>
    </row>
    <row r="52" spans="1:4" ht="15.75" customHeight="1">
      <c r="A52" s="5" t="s">
        <v>32</v>
      </c>
      <c r="B52">
        <v>2</v>
      </c>
      <c r="C52">
        <v>3</v>
      </c>
      <c r="D52" t="s">
        <v>80</v>
      </c>
    </row>
    <row r="53" spans="1:4" ht="15.75" customHeight="1">
      <c r="A53" s="5" t="s">
        <v>25</v>
      </c>
      <c r="B53">
        <v>8</v>
      </c>
      <c r="C53">
        <v>4</v>
      </c>
      <c r="D53" t="s">
        <v>80</v>
      </c>
    </row>
    <row r="54" spans="1:4" ht="15.75" customHeight="1">
      <c r="A54" s="27" t="s">
        <v>23</v>
      </c>
      <c r="B54">
        <v>0</v>
      </c>
      <c r="C54">
        <v>9</v>
      </c>
      <c r="D54" t="s">
        <v>81</v>
      </c>
    </row>
    <row r="55" spans="1:4" ht="15.75" customHeight="1">
      <c r="A55" s="5" t="s">
        <v>35</v>
      </c>
      <c r="B55">
        <v>1</v>
      </c>
      <c r="C55">
        <v>0</v>
      </c>
      <c r="D55" t="s">
        <v>80</v>
      </c>
    </row>
    <row r="56" spans="1:4" ht="15.75" customHeight="1">
      <c r="A56" s="5" t="s">
        <v>37</v>
      </c>
      <c r="B56">
        <v>1</v>
      </c>
      <c r="C56">
        <v>0</v>
      </c>
      <c r="D56" t="s">
        <v>79</v>
      </c>
    </row>
    <row r="57" spans="1:4" ht="15.75" customHeight="1">
      <c r="A57" s="5" t="s">
        <v>21</v>
      </c>
      <c r="B57">
        <v>1</v>
      </c>
      <c r="C57">
        <v>0</v>
      </c>
      <c r="D57" t="s">
        <v>80</v>
      </c>
    </row>
    <row r="58" spans="1:4" ht="15.75" customHeight="1">
      <c r="A58" s="5" t="s">
        <v>16</v>
      </c>
      <c r="B58">
        <v>10</v>
      </c>
      <c r="C58">
        <v>34</v>
      </c>
      <c r="D58" t="s">
        <v>80</v>
      </c>
    </row>
    <row r="59" spans="1:4" ht="15.75" customHeight="1">
      <c r="A59" s="7" t="s">
        <v>28</v>
      </c>
      <c r="B59">
        <v>9</v>
      </c>
      <c r="C59">
        <v>0</v>
      </c>
      <c r="D59" t="s">
        <v>79</v>
      </c>
    </row>
    <row r="60" spans="1:4" ht="15.75" customHeight="1">
      <c r="A60" s="27" t="s">
        <v>9</v>
      </c>
      <c r="B60">
        <v>2</v>
      </c>
      <c r="C60">
        <v>0</v>
      </c>
      <c r="D60" t="s">
        <v>81</v>
      </c>
    </row>
    <row r="61" spans="1:4" ht="15.75" customHeight="1">
      <c r="A61" s="5" t="s">
        <v>14</v>
      </c>
      <c r="B61">
        <v>2</v>
      </c>
      <c r="C61">
        <v>1</v>
      </c>
      <c r="D61" t="s">
        <v>82</v>
      </c>
    </row>
    <row r="62" spans="1:4" ht="15.75" customHeight="1">
      <c r="A62" s="5" t="s">
        <v>18</v>
      </c>
      <c r="B62">
        <v>2</v>
      </c>
      <c r="C62">
        <v>0</v>
      </c>
      <c r="D62" t="s">
        <v>80</v>
      </c>
    </row>
  </sheetData>
  <sortState ref="A52:C62">
    <sortCondition ref="A51"/>
  </sortState>
  <mergeCells count="2">
    <mergeCell ref="E1:F1"/>
    <mergeCell ref="E15:F15"/>
  </mergeCells>
  <conditionalFormatting sqref="E1:F1 E15:F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K1" zoomScale="75" workbookViewId="0">
      <selection activeCell="Z14" sqref="Z14"/>
    </sheetView>
  </sheetViews>
  <sheetFormatPr baseColWidth="10" defaultColWidth="14.5" defaultRowHeight="15.75" customHeight="1" x14ac:dyDescent="0"/>
  <cols>
    <col min="27" max="27" width="14.6640625" customWidth="1"/>
    <col min="28" max="28" width="13.6640625" customWidth="1"/>
    <col min="29" max="29" width="10.33203125" customWidth="1"/>
  </cols>
  <sheetData>
    <row r="1" spans="1:30" ht="15.75" customHeight="1">
      <c r="B1" s="3"/>
      <c r="C1" s="16">
        <v>42846</v>
      </c>
      <c r="D1" s="17">
        <v>42855</v>
      </c>
      <c r="E1" s="60">
        <v>42860</v>
      </c>
      <c r="F1" s="61"/>
      <c r="G1" s="17">
        <v>42882</v>
      </c>
      <c r="H1" s="17">
        <v>42883</v>
      </c>
    </row>
    <row r="2" spans="1:30" ht="15.75" customHeight="1">
      <c r="A2" s="2" t="s">
        <v>2</v>
      </c>
      <c r="B2" s="2" t="s">
        <v>4</v>
      </c>
      <c r="C2" s="3" t="s">
        <v>12</v>
      </c>
      <c r="D2" s="3" t="s">
        <v>12</v>
      </c>
      <c r="E2" s="3" t="s">
        <v>12</v>
      </c>
      <c r="F2" s="3"/>
      <c r="G2" s="3"/>
      <c r="H2" s="3"/>
      <c r="J2" s="20" t="s">
        <v>50</v>
      </c>
      <c r="K2" s="20" t="s">
        <v>51</v>
      </c>
      <c r="L2" s="20" t="s">
        <v>52</v>
      </c>
      <c r="M2" s="20" t="s">
        <v>53</v>
      </c>
      <c r="N2" s="20" t="s">
        <v>54</v>
      </c>
      <c r="O2" s="20" t="s">
        <v>55</v>
      </c>
      <c r="P2" s="20" t="s">
        <v>56</v>
      </c>
      <c r="Q2" s="20" t="s">
        <v>57</v>
      </c>
      <c r="R2" s="20" t="s">
        <v>58</v>
      </c>
      <c r="S2" s="22"/>
      <c r="T2" s="22" t="s">
        <v>84</v>
      </c>
      <c r="U2" s="22" t="s">
        <v>83</v>
      </c>
      <c r="V2" s="22" t="s">
        <v>53</v>
      </c>
    </row>
    <row r="3" spans="1:30" ht="15.75" customHeight="1">
      <c r="A3" s="3" t="s">
        <v>24</v>
      </c>
      <c r="B3" s="3" t="s">
        <v>25</v>
      </c>
      <c r="C3" s="3">
        <v>2</v>
      </c>
      <c r="D3" s="3">
        <v>4</v>
      </c>
      <c r="E3" s="3">
        <v>2</v>
      </c>
      <c r="G3" s="3"/>
      <c r="H3" s="3"/>
      <c r="I3">
        <f t="shared" ref="I3:I4" si="0">SUM(C3:H3)</f>
        <v>8</v>
      </c>
      <c r="J3" s="45">
        <f>I3/I14</f>
        <v>0.21052631578947367</v>
      </c>
      <c r="K3" s="46">
        <f t="shared" ref="K3:K12" si="1">J3^2</f>
        <v>4.432132963988919E-2</v>
      </c>
      <c r="L3" s="71">
        <f>SUM(K3:K12)</f>
        <v>0.18282548476454291</v>
      </c>
      <c r="M3" s="71">
        <f>1-L3</f>
        <v>0.81717451523545703</v>
      </c>
      <c r="N3" s="71">
        <f>1/L3</f>
        <v>5.4696969696969706</v>
      </c>
      <c r="O3" s="45">
        <f t="shared" ref="O3:O12" si="2">LN(J3)</f>
        <v>-1.5581446180465499</v>
      </c>
      <c r="P3" s="45">
        <f t="shared" ref="P3:P12" si="3">J3*O3</f>
        <v>-0.32803044590453678</v>
      </c>
      <c r="Q3" s="71">
        <f>-SUM(P3:P12)</f>
        <v>1.9275445306767893</v>
      </c>
      <c r="R3" s="71">
        <f>Q3/(LN(I15))</f>
        <v>0.83712195329572281</v>
      </c>
      <c r="T3">
        <f>I3*(I3-1)</f>
        <v>56</v>
      </c>
      <c r="U3" s="70">
        <f>T14/(I14*(I14-1))</f>
        <v>0.16073968705547653</v>
      </c>
      <c r="V3" s="70">
        <f>1-U3</f>
        <v>0.83926031294452352</v>
      </c>
      <c r="Y3" s="62"/>
      <c r="Z3" s="64" t="s">
        <v>85</v>
      </c>
      <c r="AA3" s="64" t="s">
        <v>86</v>
      </c>
      <c r="AB3" s="64" t="s">
        <v>87</v>
      </c>
      <c r="AC3" s="64" t="s">
        <v>88</v>
      </c>
    </row>
    <row r="4" spans="1:30" ht="15.75" customHeight="1">
      <c r="A4" s="3" t="s">
        <v>26</v>
      </c>
      <c r="B4" s="3" t="s">
        <v>14</v>
      </c>
      <c r="C4" s="3">
        <v>1</v>
      </c>
      <c r="D4" s="3">
        <v>1</v>
      </c>
      <c r="G4" s="3"/>
      <c r="I4">
        <f t="shared" si="0"/>
        <v>2</v>
      </c>
      <c r="J4" s="45">
        <f>I4/I14</f>
        <v>5.2631578947368418E-2</v>
      </c>
      <c r="K4" s="46">
        <f t="shared" si="1"/>
        <v>2.7700831024930744E-3</v>
      </c>
      <c r="L4" s="72"/>
      <c r="M4" s="72"/>
      <c r="N4" s="72"/>
      <c r="O4" s="45">
        <f t="shared" si="2"/>
        <v>-2.9444389791664407</v>
      </c>
      <c r="P4" s="45">
        <f t="shared" si="3"/>
        <v>-0.15497047258770741</v>
      </c>
      <c r="Q4" s="72"/>
      <c r="R4" s="72"/>
      <c r="T4">
        <f t="shared" ref="T4:T13" si="4">I4*(I4-1)</f>
        <v>2</v>
      </c>
      <c r="U4" s="70"/>
      <c r="V4" s="70"/>
      <c r="Y4" s="62"/>
      <c r="Z4" s="65"/>
      <c r="AA4" s="65"/>
      <c r="AB4" s="65"/>
      <c r="AC4" s="65"/>
    </row>
    <row r="5" spans="1:30" ht="15.75" customHeight="1">
      <c r="A5" s="3" t="s">
        <v>33</v>
      </c>
      <c r="B5" s="3" t="s">
        <v>16</v>
      </c>
      <c r="C5" s="3">
        <v>10</v>
      </c>
      <c r="F5" s="3"/>
      <c r="G5" s="25"/>
      <c r="H5" s="3"/>
      <c r="I5">
        <f>SUM(C5)</f>
        <v>10</v>
      </c>
      <c r="J5" s="45">
        <f>I5/I14</f>
        <v>0.26315789473684209</v>
      </c>
      <c r="K5" s="46">
        <f t="shared" si="1"/>
        <v>6.9252077562326861E-2</v>
      </c>
      <c r="L5" s="72"/>
      <c r="M5" s="72"/>
      <c r="N5" s="72"/>
      <c r="O5" s="45">
        <f t="shared" si="2"/>
        <v>-1.3350010667323402</v>
      </c>
      <c r="P5" s="45">
        <f t="shared" si="3"/>
        <v>-0.3513160701927211</v>
      </c>
      <c r="Q5" s="72"/>
      <c r="R5" s="72"/>
      <c r="T5">
        <f t="shared" si="4"/>
        <v>90</v>
      </c>
      <c r="U5" s="70"/>
      <c r="V5" s="70"/>
      <c r="Y5" s="63"/>
      <c r="Z5" s="66"/>
      <c r="AA5" s="66"/>
      <c r="AB5" s="66"/>
      <c r="AC5" s="66"/>
      <c r="AD5" s="53"/>
    </row>
    <row r="6" spans="1:30" ht="15.75" customHeight="1">
      <c r="A6" s="3" t="s">
        <v>34</v>
      </c>
      <c r="B6" s="3" t="s">
        <v>35</v>
      </c>
      <c r="C6" s="3">
        <v>1</v>
      </c>
      <c r="D6" s="3"/>
      <c r="I6">
        <f>SUM(C6:D6)</f>
        <v>1</v>
      </c>
      <c r="J6" s="45">
        <f>I6/I14</f>
        <v>2.6315789473684209E-2</v>
      </c>
      <c r="K6" s="46">
        <f t="shared" si="1"/>
        <v>6.9252077562326859E-4</v>
      </c>
      <c r="L6" s="72"/>
      <c r="M6" s="72"/>
      <c r="N6" s="72"/>
      <c r="O6" s="45">
        <f t="shared" si="2"/>
        <v>-3.6375861597263857</v>
      </c>
      <c r="P6" s="45">
        <f t="shared" si="3"/>
        <v>-9.5725951571746987E-2</v>
      </c>
      <c r="Q6" s="72"/>
      <c r="R6" s="72"/>
      <c r="T6">
        <f t="shared" si="4"/>
        <v>0</v>
      </c>
      <c r="U6" s="70"/>
      <c r="V6" s="70"/>
      <c r="Y6" s="55" t="s">
        <v>29</v>
      </c>
      <c r="Z6" s="54">
        <v>0.183</v>
      </c>
      <c r="AA6" s="54">
        <v>0.81699999999999995</v>
      </c>
      <c r="AB6" s="54">
        <v>1.9279999999999999</v>
      </c>
      <c r="AC6" s="54">
        <v>0.83699999999999997</v>
      </c>
      <c r="AD6" s="53"/>
    </row>
    <row r="7" spans="1:30" ht="15.75" customHeight="1">
      <c r="A7" s="3" t="s">
        <v>17</v>
      </c>
      <c r="B7" s="3" t="s">
        <v>18</v>
      </c>
      <c r="D7" s="3">
        <v>2</v>
      </c>
      <c r="I7">
        <f>SUM(D7)</f>
        <v>2</v>
      </c>
      <c r="J7" s="45">
        <f>I7/I14</f>
        <v>5.2631578947368418E-2</v>
      </c>
      <c r="K7" s="46">
        <f t="shared" si="1"/>
        <v>2.7700831024930744E-3</v>
      </c>
      <c r="L7" s="72"/>
      <c r="M7" s="72"/>
      <c r="N7" s="72"/>
      <c r="O7" s="45">
        <f t="shared" si="2"/>
        <v>-2.9444389791664407</v>
      </c>
      <c r="P7" s="45">
        <f t="shared" si="3"/>
        <v>-0.15497047258770741</v>
      </c>
      <c r="Q7" s="72"/>
      <c r="R7" s="72"/>
      <c r="T7">
        <f t="shared" si="4"/>
        <v>2</v>
      </c>
      <c r="U7" s="70"/>
      <c r="V7" s="70"/>
      <c r="Y7" s="54" t="s">
        <v>30</v>
      </c>
      <c r="Z7" s="54">
        <v>0.48599999999999999</v>
      </c>
      <c r="AA7" s="54">
        <v>0.51400000000000001</v>
      </c>
      <c r="AB7" s="54">
        <v>1.02</v>
      </c>
      <c r="AC7" s="54">
        <v>0.63400000000000001</v>
      </c>
      <c r="AD7" s="53"/>
    </row>
    <row r="8" spans="1:30" ht="15.75" customHeight="1">
      <c r="A8" s="3" t="s">
        <v>27</v>
      </c>
      <c r="B8" s="7" t="s">
        <v>28</v>
      </c>
      <c r="D8" s="3">
        <v>6</v>
      </c>
      <c r="E8" s="3">
        <v>3</v>
      </c>
      <c r="I8">
        <f t="shared" ref="I8:I12" si="5">SUM(C8:H8)</f>
        <v>9</v>
      </c>
      <c r="J8" s="45">
        <f>I8/I14</f>
        <v>0.23684210526315788</v>
      </c>
      <c r="K8" s="46">
        <f t="shared" si="1"/>
        <v>5.6094182825484756E-2</v>
      </c>
      <c r="L8" s="72"/>
      <c r="M8" s="72"/>
      <c r="N8" s="72"/>
      <c r="O8" s="45">
        <f t="shared" si="2"/>
        <v>-1.4403615823901665</v>
      </c>
      <c r="P8" s="45">
        <f t="shared" si="3"/>
        <v>-0.34113826951346049</v>
      </c>
      <c r="Q8" s="72"/>
      <c r="R8" s="72"/>
      <c r="T8">
        <f t="shared" si="4"/>
        <v>72</v>
      </c>
      <c r="U8" s="70"/>
      <c r="V8" s="70"/>
    </row>
    <row r="9" spans="1:30" ht="15.75" customHeight="1">
      <c r="A9" s="3" t="s">
        <v>31</v>
      </c>
      <c r="B9" s="3" t="s">
        <v>32</v>
      </c>
      <c r="D9" s="3">
        <v>1</v>
      </c>
      <c r="E9" s="3">
        <v>1</v>
      </c>
      <c r="F9" s="3"/>
      <c r="I9">
        <f t="shared" si="5"/>
        <v>2</v>
      </c>
      <c r="J9" s="45">
        <f>I9/I14</f>
        <v>5.2631578947368418E-2</v>
      </c>
      <c r="K9" s="46">
        <f t="shared" si="1"/>
        <v>2.7700831024930744E-3</v>
      </c>
      <c r="L9" s="72"/>
      <c r="M9" s="72"/>
      <c r="N9" s="72"/>
      <c r="O9" s="45">
        <f t="shared" si="2"/>
        <v>-2.9444389791664407</v>
      </c>
      <c r="P9" s="45">
        <f t="shared" si="3"/>
        <v>-0.15497047258770741</v>
      </c>
      <c r="Q9" s="72"/>
      <c r="R9" s="72"/>
      <c r="T9">
        <f t="shared" si="4"/>
        <v>2</v>
      </c>
      <c r="U9" s="70"/>
      <c r="V9" s="70"/>
    </row>
    <row r="10" spans="1:30" ht="15.75" customHeight="1">
      <c r="A10" s="3" t="s">
        <v>36</v>
      </c>
      <c r="B10" s="3" t="s">
        <v>37</v>
      </c>
      <c r="D10" s="3">
        <v>1</v>
      </c>
      <c r="F10" s="3"/>
      <c r="I10">
        <f t="shared" si="5"/>
        <v>1</v>
      </c>
      <c r="J10" s="45">
        <f>I10/I14</f>
        <v>2.6315789473684209E-2</v>
      </c>
      <c r="K10" s="46">
        <f t="shared" si="1"/>
        <v>6.9252077562326859E-4</v>
      </c>
      <c r="L10" s="72"/>
      <c r="M10" s="72"/>
      <c r="N10" s="72"/>
      <c r="O10" s="45">
        <f t="shared" si="2"/>
        <v>-3.6375861597263857</v>
      </c>
      <c r="P10" s="45">
        <f t="shared" si="3"/>
        <v>-9.5725951571746987E-2</v>
      </c>
      <c r="Q10" s="72"/>
      <c r="R10" s="72"/>
      <c r="T10">
        <f t="shared" si="4"/>
        <v>0</v>
      </c>
      <c r="U10" s="70"/>
      <c r="V10" s="70"/>
    </row>
    <row r="11" spans="1:30" ht="15.75" customHeight="1">
      <c r="A11" s="27" t="s">
        <v>8</v>
      </c>
      <c r="B11" s="27" t="s">
        <v>9</v>
      </c>
      <c r="C11" s="28"/>
      <c r="D11" s="28"/>
      <c r="E11" s="27">
        <v>2</v>
      </c>
      <c r="F11" s="28"/>
      <c r="G11" s="28"/>
      <c r="H11" s="28"/>
      <c r="I11">
        <f t="shared" si="5"/>
        <v>2</v>
      </c>
      <c r="J11" s="45">
        <f>I11/I14</f>
        <v>5.2631578947368418E-2</v>
      </c>
      <c r="K11" s="46">
        <f t="shared" si="1"/>
        <v>2.7700831024930744E-3</v>
      </c>
      <c r="L11" s="72"/>
      <c r="M11" s="72"/>
      <c r="N11" s="72"/>
      <c r="O11" s="45">
        <f t="shared" si="2"/>
        <v>-2.9444389791664407</v>
      </c>
      <c r="P11" s="45">
        <f t="shared" si="3"/>
        <v>-0.15497047258770741</v>
      </c>
      <c r="Q11" s="72"/>
      <c r="R11" s="72"/>
      <c r="T11">
        <f t="shared" si="4"/>
        <v>2</v>
      </c>
      <c r="U11" s="70"/>
      <c r="V11" s="70"/>
    </row>
    <row r="12" spans="1:30" ht="15.75" customHeight="1">
      <c r="A12" s="3" t="s">
        <v>19</v>
      </c>
      <c r="B12" s="3" t="s">
        <v>21</v>
      </c>
      <c r="E12" s="3">
        <v>1</v>
      </c>
      <c r="I12">
        <f t="shared" si="5"/>
        <v>1</v>
      </c>
      <c r="J12" s="45">
        <f>I12/I14</f>
        <v>2.6315789473684209E-2</v>
      </c>
      <c r="K12" s="46">
        <f t="shared" si="1"/>
        <v>6.9252077562326859E-4</v>
      </c>
      <c r="L12" s="72"/>
      <c r="M12" s="72"/>
      <c r="N12" s="72"/>
      <c r="O12" s="45">
        <f t="shared" si="2"/>
        <v>-3.6375861597263857</v>
      </c>
      <c r="P12" s="45">
        <f t="shared" si="3"/>
        <v>-9.5725951571746987E-2</v>
      </c>
      <c r="Q12" s="72"/>
      <c r="R12" s="72"/>
      <c r="T12">
        <f t="shared" si="4"/>
        <v>0</v>
      </c>
      <c r="U12" s="70"/>
      <c r="V12" s="70"/>
    </row>
    <row r="13" spans="1:30" ht="15.75" customHeight="1">
      <c r="A13" s="27" t="s">
        <v>22</v>
      </c>
      <c r="B13" s="27" t="s">
        <v>23</v>
      </c>
      <c r="C13" s="28"/>
      <c r="D13" s="28"/>
      <c r="E13" s="28"/>
      <c r="F13" s="27"/>
      <c r="G13" s="27"/>
      <c r="H13" s="27"/>
      <c r="J13" s="47"/>
      <c r="K13" s="46"/>
      <c r="L13" s="72"/>
      <c r="M13" s="72"/>
      <c r="N13" s="72"/>
      <c r="Q13" s="72"/>
      <c r="R13" s="72"/>
      <c r="T13">
        <f t="shared" si="4"/>
        <v>0</v>
      </c>
      <c r="U13" s="70"/>
      <c r="V13" s="70"/>
    </row>
    <row r="14" spans="1:30" ht="15.75" customHeight="1">
      <c r="H14" s="29" t="s">
        <v>64</v>
      </c>
      <c r="I14" s="30">
        <f>SUM(I3:I13)</f>
        <v>38</v>
      </c>
      <c r="T14" s="52">
        <f>SUM(T3:T13)</f>
        <v>226</v>
      </c>
    </row>
    <row r="15" spans="1:30" ht="15.75" customHeight="1">
      <c r="H15" s="3" t="s">
        <v>71</v>
      </c>
      <c r="I15" s="3">
        <v>10</v>
      </c>
      <c r="J15" s="3"/>
    </row>
    <row r="16" spans="1:30" ht="15.75" customHeight="1">
      <c r="J16" s="3"/>
    </row>
    <row r="17" spans="1:18" ht="15.75" customHeight="1">
      <c r="A17" s="2" t="s">
        <v>2</v>
      </c>
      <c r="B17" s="2" t="s">
        <v>4</v>
      </c>
      <c r="C17" s="3"/>
      <c r="D17" s="3"/>
      <c r="E17" s="3"/>
      <c r="F17" s="3" t="s">
        <v>63</v>
      </c>
      <c r="G17" s="3" t="s">
        <v>63</v>
      </c>
      <c r="H17" s="3" t="s">
        <v>63</v>
      </c>
      <c r="J17" s="20" t="s">
        <v>50</v>
      </c>
      <c r="K17" s="20" t="s">
        <v>51</v>
      </c>
      <c r="L17" s="20" t="s">
        <v>52</v>
      </c>
      <c r="M17" s="20" t="s">
        <v>53</v>
      </c>
      <c r="N17" s="20" t="s">
        <v>54</v>
      </c>
      <c r="O17" s="20" t="s">
        <v>55</v>
      </c>
      <c r="P17" s="20" t="s">
        <v>56</v>
      </c>
      <c r="Q17" s="20" t="s">
        <v>57</v>
      </c>
      <c r="R17" s="20" t="s">
        <v>58</v>
      </c>
    </row>
    <row r="18" spans="1:18" ht="15.75" customHeight="1">
      <c r="A18" s="3" t="s">
        <v>24</v>
      </c>
      <c r="B18" s="3" t="s">
        <v>25</v>
      </c>
      <c r="C18" s="3"/>
      <c r="D18" s="3"/>
      <c r="E18" s="3"/>
      <c r="G18" s="3">
        <v>2</v>
      </c>
      <c r="H18" s="3">
        <v>2</v>
      </c>
      <c r="I18">
        <f t="shared" ref="I18:I28" si="6">SUM(C18:H18)</f>
        <v>4</v>
      </c>
      <c r="J18" s="45">
        <f>I18/I29</f>
        <v>7.8431372549019607E-2</v>
      </c>
      <c r="K18" s="46">
        <f t="shared" ref="K18:K28" si="7">J18^2</f>
        <v>6.1514801999231067E-3</v>
      </c>
      <c r="L18" s="71">
        <f>SUM(K18:K28)</f>
        <v>0.48558246828143015</v>
      </c>
      <c r="M18" s="71">
        <f>1-L18</f>
        <v>0.51441753171856985</v>
      </c>
      <c r="N18" s="71">
        <f>1/L18</f>
        <v>2.0593824228028508</v>
      </c>
      <c r="O18" s="45">
        <f t="shared" ref="O18:O20" si="8">LN(J18)</f>
        <v>-2.5455312716044354</v>
      </c>
      <c r="P18" s="45">
        <f t="shared" ref="P18:P20" si="9">J18*O18</f>
        <v>-0.19964951149838708</v>
      </c>
      <c r="Q18" s="71">
        <f>-SUM(P18:P28)</f>
        <v>1.0198198808917893</v>
      </c>
      <c r="R18" s="71">
        <f>Q18/(LN(I30))</f>
        <v>0.63364971895649103</v>
      </c>
    </row>
    <row r="19" spans="1:18" ht="15.75" customHeight="1">
      <c r="A19" s="3" t="s">
        <v>26</v>
      </c>
      <c r="B19" s="3" t="s">
        <v>14</v>
      </c>
      <c r="C19" s="3"/>
      <c r="D19" s="3"/>
      <c r="G19" s="3">
        <v>1</v>
      </c>
      <c r="I19">
        <f t="shared" si="6"/>
        <v>1</v>
      </c>
      <c r="J19" s="45">
        <f>I19/I29</f>
        <v>1.9607843137254902E-2</v>
      </c>
      <c r="K19" s="46">
        <f t="shared" si="7"/>
        <v>3.8446751249519417E-4</v>
      </c>
      <c r="L19" s="72"/>
      <c r="M19" s="72"/>
      <c r="N19" s="72"/>
      <c r="O19" s="45">
        <f t="shared" si="8"/>
        <v>-3.9318256327243257</v>
      </c>
      <c r="P19" s="45">
        <f t="shared" si="9"/>
        <v>-7.7094620249496579E-2</v>
      </c>
      <c r="Q19" s="72"/>
      <c r="R19" s="72"/>
    </row>
    <row r="20" spans="1:18" ht="15.75" customHeight="1">
      <c r="A20" s="3" t="s">
        <v>33</v>
      </c>
      <c r="B20" s="3" t="s">
        <v>16</v>
      </c>
      <c r="C20" s="3"/>
      <c r="F20" s="3">
        <v>1</v>
      </c>
      <c r="G20" s="25">
        <v>30</v>
      </c>
      <c r="H20" s="3">
        <v>3</v>
      </c>
      <c r="I20">
        <f t="shared" si="6"/>
        <v>34</v>
      </c>
      <c r="J20" s="45">
        <f>I20/I29</f>
        <v>0.66666666666666663</v>
      </c>
      <c r="K20" s="46">
        <f t="shared" si="7"/>
        <v>0.44444444444444442</v>
      </c>
      <c r="L20" s="72"/>
      <c r="M20" s="72"/>
      <c r="N20" s="72"/>
      <c r="O20" s="45">
        <f t="shared" si="8"/>
        <v>-0.40546510810816444</v>
      </c>
      <c r="P20" s="45">
        <f t="shared" si="9"/>
        <v>-0.27031007207210961</v>
      </c>
      <c r="Q20" s="72"/>
      <c r="R20" s="72"/>
    </row>
    <row r="21" spans="1:18" ht="15.75" customHeight="1">
      <c r="A21" s="3" t="s">
        <v>34</v>
      </c>
      <c r="B21" s="3" t="s">
        <v>35</v>
      </c>
      <c r="C21" s="3"/>
      <c r="D21" s="3"/>
      <c r="I21">
        <f t="shared" si="6"/>
        <v>0</v>
      </c>
      <c r="J21" s="45"/>
      <c r="K21" s="46"/>
      <c r="L21" s="72"/>
      <c r="M21" s="72"/>
      <c r="N21" s="72"/>
      <c r="O21" s="45"/>
      <c r="P21" s="45"/>
      <c r="Q21" s="72"/>
      <c r="R21" s="72"/>
    </row>
    <row r="22" spans="1:18" ht="15.75" customHeight="1">
      <c r="A22" s="3" t="s">
        <v>17</v>
      </c>
      <c r="B22" s="3" t="s">
        <v>18</v>
      </c>
      <c r="D22" s="3"/>
      <c r="I22">
        <f t="shared" si="6"/>
        <v>0</v>
      </c>
      <c r="J22" s="48"/>
      <c r="K22" s="46"/>
      <c r="L22" s="72"/>
      <c r="M22" s="72"/>
      <c r="N22" s="72"/>
      <c r="O22" s="45"/>
      <c r="P22" s="45"/>
      <c r="Q22" s="72"/>
      <c r="R22" s="72"/>
    </row>
    <row r="23" spans="1:18" ht="15.75" customHeight="1">
      <c r="A23" s="3" t="s">
        <v>27</v>
      </c>
      <c r="B23" s="7" t="s">
        <v>28</v>
      </c>
      <c r="D23" s="3"/>
      <c r="E23" s="3"/>
      <c r="I23">
        <f t="shared" si="6"/>
        <v>0</v>
      </c>
      <c r="J23" s="48"/>
      <c r="K23" s="46"/>
      <c r="L23" s="72"/>
      <c r="M23" s="72"/>
      <c r="N23" s="72"/>
      <c r="O23" s="45"/>
      <c r="P23" s="45"/>
      <c r="Q23" s="72"/>
      <c r="R23" s="72"/>
    </row>
    <row r="24" spans="1:18" ht="15.75" customHeight="1">
      <c r="A24" s="3" t="s">
        <v>31</v>
      </c>
      <c r="B24" s="3" t="s">
        <v>32</v>
      </c>
      <c r="D24" s="3"/>
      <c r="E24" s="3"/>
      <c r="F24" s="3">
        <v>3</v>
      </c>
      <c r="I24">
        <f t="shared" si="6"/>
        <v>3</v>
      </c>
      <c r="J24" s="45">
        <f>I24/I29</f>
        <v>5.8823529411764705E-2</v>
      </c>
      <c r="K24" s="46">
        <f t="shared" si="7"/>
        <v>3.4602076124567475E-3</v>
      </c>
      <c r="L24" s="72"/>
      <c r="M24" s="72"/>
      <c r="N24" s="72"/>
      <c r="O24" s="45">
        <f>LN(J24)</f>
        <v>-2.8332133440562162</v>
      </c>
      <c r="P24" s="45">
        <f>J24*O24</f>
        <v>-0.16665960847389508</v>
      </c>
      <c r="Q24" s="72"/>
      <c r="R24" s="72"/>
    </row>
    <row r="25" spans="1:18" ht="15.75" customHeight="1">
      <c r="A25" s="3" t="s">
        <v>36</v>
      </c>
      <c r="B25" s="3" t="s">
        <v>37</v>
      </c>
      <c r="D25" s="3"/>
      <c r="F25" s="3"/>
      <c r="I25">
        <f t="shared" si="6"/>
        <v>0</v>
      </c>
      <c r="J25" s="48"/>
      <c r="K25" s="46"/>
      <c r="L25" s="72"/>
      <c r="M25" s="72"/>
      <c r="N25" s="72"/>
      <c r="O25" s="45"/>
      <c r="P25" s="45"/>
      <c r="Q25" s="72"/>
      <c r="R25" s="72"/>
    </row>
    <row r="26" spans="1:18" ht="15.75" customHeight="1">
      <c r="A26" s="27" t="s">
        <v>8</v>
      </c>
      <c r="B26" s="27" t="s">
        <v>9</v>
      </c>
      <c r="C26" s="28"/>
      <c r="D26" s="28"/>
      <c r="E26" s="27"/>
      <c r="F26" s="28"/>
      <c r="G26" s="28"/>
      <c r="H26" s="28"/>
      <c r="I26">
        <f t="shared" si="6"/>
        <v>0</v>
      </c>
      <c r="J26" s="48"/>
      <c r="K26" s="46"/>
      <c r="L26" s="72"/>
      <c r="M26" s="72"/>
      <c r="N26" s="72"/>
      <c r="O26" s="45"/>
      <c r="P26" s="45"/>
      <c r="Q26" s="72"/>
      <c r="R26" s="72"/>
    </row>
    <row r="27" spans="1:18" ht="15.75" customHeight="1">
      <c r="A27" s="3" t="s">
        <v>19</v>
      </c>
      <c r="B27" s="3" t="s">
        <v>21</v>
      </c>
      <c r="E27" s="3"/>
      <c r="I27">
        <f t="shared" si="6"/>
        <v>0</v>
      </c>
      <c r="J27" s="48"/>
      <c r="K27" s="46"/>
      <c r="L27" s="72"/>
      <c r="M27" s="72"/>
      <c r="N27" s="72"/>
      <c r="O27" s="45"/>
      <c r="P27" s="45"/>
      <c r="Q27" s="72"/>
      <c r="R27" s="72"/>
    </row>
    <row r="28" spans="1:18" ht="15.75" customHeight="1">
      <c r="A28" s="27" t="s">
        <v>22</v>
      </c>
      <c r="B28" s="27" t="s">
        <v>23</v>
      </c>
      <c r="C28" s="28"/>
      <c r="D28" s="28"/>
      <c r="E28" s="28"/>
      <c r="F28" s="27">
        <v>2</v>
      </c>
      <c r="G28" s="27">
        <v>4</v>
      </c>
      <c r="H28" s="27">
        <v>3</v>
      </c>
      <c r="I28">
        <f t="shared" si="6"/>
        <v>9</v>
      </c>
      <c r="J28" s="45">
        <f>I28/I29</f>
        <v>0.17647058823529413</v>
      </c>
      <c r="K28" s="46">
        <f t="shared" si="7"/>
        <v>3.1141868512110732E-2</v>
      </c>
      <c r="L28" s="72"/>
      <c r="M28" s="72"/>
      <c r="N28" s="72"/>
      <c r="O28" s="45">
        <f>LN(J28)</f>
        <v>-1.7346010553881064</v>
      </c>
      <c r="P28" s="45">
        <f>J28*O28</f>
        <v>-0.30610606859790113</v>
      </c>
      <c r="Q28" s="72"/>
      <c r="R28" s="72"/>
    </row>
    <row r="29" spans="1:18" ht="15.75" customHeight="1">
      <c r="H29" s="29" t="s">
        <v>72</v>
      </c>
      <c r="I29" s="30">
        <f>SUM(I18:I28)</f>
        <v>51</v>
      </c>
    </row>
    <row r="30" spans="1:18" ht="15.75" customHeight="1">
      <c r="H30" s="3" t="s">
        <v>71</v>
      </c>
      <c r="I30" s="3">
        <v>5</v>
      </c>
    </row>
    <row r="33" spans="6:19" ht="15.75" customHeight="1">
      <c r="J33" s="67" t="s">
        <v>73</v>
      </c>
      <c r="K33" s="68"/>
      <c r="L33" s="68"/>
      <c r="M33" s="68"/>
      <c r="N33" s="68"/>
      <c r="O33" s="68"/>
      <c r="P33" s="68"/>
      <c r="Q33" s="68"/>
      <c r="R33" s="69"/>
    </row>
    <row r="34" spans="6:19" ht="15.75" customHeight="1">
      <c r="F34" s="3" t="s">
        <v>74</v>
      </c>
      <c r="G34" s="3" t="s">
        <v>75</v>
      </c>
      <c r="J34" s="37" t="s">
        <v>50</v>
      </c>
      <c r="K34" s="44" t="s">
        <v>51</v>
      </c>
      <c r="L34" s="41" t="s">
        <v>52</v>
      </c>
      <c r="M34" s="39" t="s">
        <v>53</v>
      </c>
      <c r="N34" s="41" t="s">
        <v>54</v>
      </c>
      <c r="O34" s="38" t="s">
        <v>55</v>
      </c>
      <c r="P34" s="38" t="s">
        <v>56</v>
      </c>
      <c r="Q34" s="41" t="s">
        <v>57</v>
      </c>
      <c r="R34" s="40" t="s">
        <v>76</v>
      </c>
    </row>
    <row r="35" spans="6:19" ht="15.75" customHeight="1">
      <c r="F35">
        <f>I29+I14</f>
        <v>89</v>
      </c>
      <c r="G35" s="3">
        <v>11</v>
      </c>
      <c r="I35" s="3" t="s">
        <v>77</v>
      </c>
      <c r="J35" s="31"/>
      <c r="K35" s="32"/>
      <c r="L35" s="49">
        <f>1/G35</f>
        <v>9.0909090909090912E-2</v>
      </c>
      <c r="M35" s="3">
        <v>0</v>
      </c>
      <c r="N35" s="42">
        <v>1</v>
      </c>
      <c r="O35" s="33"/>
      <c r="P35" s="33"/>
      <c r="Q35" s="42">
        <v>0</v>
      </c>
      <c r="R35" s="12"/>
      <c r="S35" s="3"/>
    </row>
    <row r="36" spans="6:19" ht="15.75" customHeight="1">
      <c r="I36" s="3" t="s">
        <v>78</v>
      </c>
      <c r="J36" s="34"/>
      <c r="K36" s="35"/>
      <c r="L36" s="43">
        <v>1</v>
      </c>
      <c r="M36" s="50">
        <f>1-L35</f>
        <v>0.90909090909090906</v>
      </c>
      <c r="N36" s="43">
        <f>1/L35</f>
        <v>11</v>
      </c>
      <c r="O36" s="36"/>
      <c r="P36" s="36"/>
      <c r="Q36" s="51">
        <f>-LN(1/G35)</f>
        <v>2.3978952727983707</v>
      </c>
      <c r="R36" s="26">
        <f>Q36/(LN(G35))</f>
        <v>1</v>
      </c>
    </row>
    <row r="40" spans="6:19" ht="15.75" customHeight="1">
      <c r="P40" s="53"/>
    </row>
    <row r="41" spans="6:19" ht="15.75" customHeight="1">
      <c r="P41" s="53"/>
    </row>
    <row r="42" spans="6:19" ht="15.75" customHeight="1">
      <c r="P42" s="53"/>
    </row>
  </sheetData>
  <mergeCells count="19">
    <mergeCell ref="E1:F1"/>
    <mergeCell ref="L3:L13"/>
    <mergeCell ref="L18:L28"/>
    <mergeCell ref="M3:M13"/>
    <mergeCell ref="N3:N13"/>
    <mergeCell ref="M18:M28"/>
    <mergeCell ref="N18:N28"/>
    <mergeCell ref="J33:R33"/>
    <mergeCell ref="U3:U13"/>
    <mergeCell ref="V3:V13"/>
    <mergeCell ref="R3:R13"/>
    <mergeCell ref="R18:R28"/>
    <mergeCell ref="Q3:Q13"/>
    <mergeCell ref="Q18:Q28"/>
    <mergeCell ref="Y3:Y5"/>
    <mergeCell ref="Z3:Z5"/>
    <mergeCell ref="AA3:AA5"/>
    <mergeCell ref="AB3:AB5"/>
    <mergeCell ref="AC3:AC5"/>
  </mergeCells>
  <conditionalFormatting sqref="E1:F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29" sqref="D29"/>
    </sheetView>
  </sheetViews>
  <sheetFormatPr baseColWidth="10" defaultColWidth="14.5" defaultRowHeight="15.75" customHeight="1" x14ac:dyDescent="0"/>
  <sheetData>
    <row r="1" spans="1:4" ht="15.75" customHeight="1">
      <c r="C1" s="3" t="s">
        <v>1</v>
      </c>
      <c r="D1" s="3" t="s">
        <v>7</v>
      </c>
    </row>
    <row r="2" spans="1:4" ht="15.75" customHeight="1">
      <c r="A2" s="3" t="s">
        <v>8</v>
      </c>
      <c r="B2" s="5" t="s">
        <v>9</v>
      </c>
      <c r="C2" s="3">
        <v>1</v>
      </c>
      <c r="D2" s="3">
        <v>0</v>
      </c>
    </row>
    <row r="3" spans="1:4" ht="15.75" customHeight="1">
      <c r="A3" s="3" t="s">
        <v>17</v>
      </c>
      <c r="B3" s="3" t="s">
        <v>18</v>
      </c>
      <c r="C3" s="3">
        <v>1</v>
      </c>
      <c r="D3" s="3">
        <v>0</v>
      </c>
    </row>
    <row r="4" spans="1:4" ht="15.75" customHeight="1">
      <c r="A4" s="3" t="s">
        <v>19</v>
      </c>
      <c r="B4" s="3" t="s">
        <v>21</v>
      </c>
      <c r="C4" s="3">
        <v>1</v>
      </c>
      <c r="D4" s="3">
        <v>0</v>
      </c>
    </row>
    <row r="5" spans="1:4" ht="15.75" customHeight="1">
      <c r="A5" s="3" t="s">
        <v>22</v>
      </c>
      <c r="B5" s="5" t="s">
        <v>23</v>
      </c>
      <c r="C5" s="3">
        <v>0</v>
      </c>
      <c r="D5" s="3">
        <v>1</v>
      </c>
    </row>
    <row r="6" spans="1:4" ht="15.75" customHeight="1">
      <c r="A6" s="3" t="s">
        <v>24</v>
      </c>
      <c r="B6" s="3" t="s">
        <v>25</v>
      </c>
      <c r="C6" s="3">
        <v>1</v>
      </c>
      <c r="D6" s="3">
        <v>1</v>
      </c>
    </row>
    <row r="7" spans="1:4" ht="15.75" customHeight="1">
      <c r="A7" s="3" t="s">
        <v>26</v>
      </c>
      <c r="B7" s="3" t="s">
        <v>14</v>
      </c>
      <c r="C7" s="3">
        <v>1</v>
      </c>
      <c r="D7" s="3">
        <v>1</v>
      </c>
    </row>
    <row r="8" spans="1:4" ht="15.75" customHeight="1">
      <c r="A8" s="3" t="s">
        <v>27</v>
      </c>
      <c r="B8" s="7" t="s">
        <v>28</v>
      </c>
      <c r="C8" s="3">
        <v>1</v>
      </c>
      <c r="D8" s="3">
        <v>0</v>
      </c>
    </row>
    <row r="9" spans="1:4" ht="15.75" customHeight="1">
      <c r="A9" s="3" t="s">
        <v>31</v>
      </c>
      <c r="B9" s="3" t="s">
        <v>32</v>
      </c>
      <c r="C9" s="3">
        <v>1</v>
      </c>
      <c r="D9" s="3">
        <v>1</v>
      </c>
    </row>
    <row r="10" spans="1:4" ht="15.75" customHeight="1">
      <c r="A10" s="3" t="s">
        <v>33</v>
      </c>
      <c r="B10" s="3" t="s">
        <v>16</v>
      </c>
      <c r="C10" s="3">
        <v>1</v>
      </c>
      <c r="D10" s="3">
        <v>1</v>
      </c>
    </row>
    <row r="11" spans="1:4" ht="15.75" customHeight="1">
      <c r="A11" s="3" t="s">
        <v>34</v>
      </c>
      <c r="B11" s="3" t="s">
        <v>35</v>
      </c>
      <c r="C11" s="3">
        <v>1</v>
      </c>
      <c r="D11" s="3">
        <v>0</v>
      </c>
    </row>
    <row r="12" spans="1:4" ht="15.75" customHeight="1">
      <c r="A12" s="3" t="s">
        <v>36</v>
      </c>
      <c r="B12" s="3" t="s">
        <v>37</v>
      </c>
      <c r="C12" s="3">
        <v>1</v>
      </c>
      <c r="D12" s="3">
        <v>0</v>
      </c>
    </row>
    <row r="14" spans="1:4" ht="15.75" customHeight="1">
      <c r="B14" s="3" t="s">
        <v>38</v>
      </c>
      <c r="C14">
        <f t="shared" ref="C14:D14" si="0">SUM(C2:C12)</f>
        <v>10</v>
      </c>
      <c r="D14">
        <f t="shared" si="0"/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42" sqref="C42"/>
    </sheetView>
  </sheetViews>
  <sheetFormatPr baseColWidth="10" defaultColWidth="14.5" defaultRowHeight="15.75" customHeight="1" x14ac:dyDescent="0"/>
  <cols>
    <col min="2" max="2" width="22.5" customWidth="1"/>
    <col min="3" max="3" width="18" customWidth="1"/>
  </cols>
  <sheetData>
    <row r="1" spans="1:5" ht="15.75" customHeight="1">
      <c r="A1" s="2" t="s">
        <v>0</v>
      </c>
      <c r="B1" s="2" t="s">
        <v>2</v>
      </c>
      <c r="C1" s="2" t="s">
        <v>4</v>
      </c>
      <c r="D1" s="2" t="s">
        <v>5</v>
      </c>
      <c r="E1" s="2" t="s">
        <v>6</v>
      </c>
    </row>
    <row r="2" spans="1:5" ht="15.75" customHeight="1">
      <c r="A2" s="4">
        <v>42846</v>
      </c>
      <c r="B2" s="3" t="s">
        <v>10</v>
      </c>
      <c r="C2" s="3" t="s">
        <v>11</v>
      </c>
      <c r="D2" s="3" t="s">
        <v>12</v>
      </c>
      <c r="E2" s="3">
        <v>2</v>
      </c>
    </row>
    <row r="3" spans="1:5" ht="15.75" customHeight="1">
      <c r="B3" s="3" t="s">
        <v>13</v>
      </c>
      <c r="C3" s="3" t="s">
        <v>14</v>
      </c>
      <c r="D3" s="3" t="s">
        <v>12</v>
      </c>
      <c r="E3" s="3">
        <v>1</v>
      </c>
    </row>
    <row r="4" spans="1:5" ht="15.75" customHeight="1">
      <c r="B4" s="3" t="s">
        <v>15</v>
      </c>
      <c r="C4" s="3" t="s">
        <v>16</v>
      </c>
      <c r="D4" s="3" t="s">
        <v>12</v>
      </c>
      <c r="E4" s="3">
        <v>5</v>
      </c>
    </row>
    <row r="5" spans="1:5" ht="15.75" customHeight="1">
      <c r="B5" s="9" t="s">
        <v>20</v>
      </c>
      <c r="D5" s="3" t="s">
        <v>12</v>
      </c>
      <c r="E5" s="3">
        <v>2</v>
      </c>
    </row>
    <row r="6" spans="1:5" ht="15.75" customHeight="1">
      <c r="A6" s="11"/>
      <c r="B6" s="3" t="s">
        <v>39</v>
      </c>
      <c r="C6" s="7" t="s">
        <v>35</v>
      </c>
      <c r="D6" s="3" t="s">
        <v>12</v>
      </c>
      <c r="E6" s="3">
        <v>1</v>
      </c>
    </row>
    <row r="7" spans="1:5" ht="15.75" customHeight="1">
      <c r="A7" s="11"/>
      <c r="B7" s="3"/>
      <c r="C7" s="7"/>
      <c r="D7" s="3"/>
      <c r="E7" s="3"/>
    </row>
    <row r="8" spans="1:5" ht="15.75" customHeight="1">
      <c r="A8" s="11">
        <v>42855</v>
      </c>
      <c r="B8" s="3" t="s">
        <v>40</v>
      </c>
      <c r="C8" s="7" t="s">
        <v>28</v>
      </c>
      <c r="D8" s="3" t="s">
        <v>12</v>
      </c>
      <c r="E8" s="3">
        <v>6</v>
      </c>
    </row>
    <row r="9" spans="1:5" ht="15.75" customHeight="1">
      <c r="B9" s="3" t="s">
        <v>39</v>
      </c>
      <c r="C9" s="3" t="s">
        <v>18</v>
      </c>
      <c r="D9" s="3" t="s">
        <v>12</v>
      </c>
      <c r="E9" s="3">
        <v>2</v>
      </c>
    </row>
    <row r="10" spans="1:5" ht="15.75" customHeight="1">
      <c r="B10" s="3" t="s">
        <v>10</v>
      </c>
      <c r="C10" s="3" t="s">
        <v>11</v>
      </c>
      <c r="D10" s="3" t="s">
        <v>12</v>
      </c>
      <c r="E10" s="3">
        <v>4</v>
      </c>
    </row>
    <row r="11" spans="1:5" ht="15.75" customHeight="1">
      <c r="B11" s="3" t="s">
        <v>13</v>
      </c>
      <c r="C11" s="3" t="s">
        <v>14</v>
      </c>
      <c r="D11" s="3" t="s">
        <v>12</v>
      </c>
      <c r="E11" s="3">
        <v>1</v>
      </c>
    </row>
    <row r="12" spans="1:5" ht="15.75" customHeight="1">
      <c r="B12" s="3" t="s">
        <v>41</v>
      </c>
      <c r="C12" s="3" t="s">
        <v>32</v>
      </c>
      <c r="D12" s="3" t="s">
        <v>12</v>
      </c>
      <c r="E12" s="3">
        <v>1</v>
      </c>
    </row>
    <row r="13" spans="1:5" ht="15.75" customHeight="1">
      <c r="B13" s="3" t="s">
        <v>42</v>
      </c>
      <c r="D13" s="3" t="s">
        <v>12</v>
      </c>
      <c r="E13" s="3">
        <v>1</v>
      </c>
    </row>
    <row r="14" spans="1:5" ht="15.75" customHeight="1">
      <c r="D14" s="3"/>
    </row>
    <row r="15" spans="1:5" ht="15.75" customHeight="1">
      <c r="A15" s="11">
        <v>42860</v>
      </c>
      <c r="B15" s="3" t="s">
        <v>45</v>
      </c>
      <c r="C15" s="3" t="s">
        <v>11</v>
      </c>
      <c r="D15" s="3" t="s">
        <v>12</v>
      </c>
      <c r="E15" s="3">
        <v>2</v>
      </c>
    </row>
    <row r="16" spans="1:5" ht="15.75" customHeight="1">
      <c r="B16" s="3" t="s">
        <v>46</v>
      </c>
      <c r="C16" s="7" t="s">
        <v>28</v>
      </c>
      <c r="D16" s="3" t="s">
        <v>12</v>
      </c>
      <c r="E16" s="3">
        <v>3</v>
      </c>
    </row>
    <row r="17" spans="2:5" ht="15.75" customHeight="1">
      <c r="B17" s="3" t="s">
        <v>47</v>
      </c>
      <c r="C17" s="3" t="s">
        <v>9</v>
      </c>
      <c r="D17" s="3" t="s">
        <v>12</v>
      </c>
      <c r="E17" s="3">
        <v>2</v>
      </c>
    </row>
    <row r="18" spans="2:5" ht="15.75" customHeight="1">
      <c r="B18" s="3" t="s">
        <v>41</v>
      </c>
      <c r="C18" s="3" t="s">
        <v>32</v>
      </c>
      <c r="D18" s="3" t="s">
        <v>12</v>
      </c>
      <c r="E18" s="3">
        <v>1</v>
      </c>
    </row>
    <row r="19" spans="2:5" ht="15.75" customHeight="1">
      <c r="B19" s="3" t="s">
        <v>48</v>
      </c>
      <c r="C19" s="3" t="s">
        <v>49</v>
      </c>
      <c r="D19" s="3" t="s">
        <v>12</v>
      </c>
      <c r="E19" s="3">
        <v>1</v>
      </c>
    </row>
    <row r="20" spans="2:5" ht="15.75" customHeight="1">
      <c r="D20" s="3"/>
    </row>
    <row r="21" spans="2:5" ht="15.75" customHeight="1">
      <c r="D2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Species abundance</vt:lpstr>
      <vt:lpstr>Biodiversity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Barbara Roy</cp:lastModifiedBy>
  <dcterms:modified xsi:type="dcterms:W3CDTF">2017-06-28T13:29:36Z</dcterms:modified>
</cp:coreProperties>
</file>